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ия\Google_synh\!!!!РАБОТА\!!!ВРАБОТЕ\Транспортник\отчетное222\"/>
    </mc:Choice>
  </mc:AlternateContent>
  <bookViews>
    <workbookView xWindow="0" yWindow="0" windowWidth="19440" windowHeight="11730"/>
  </bookViews>
  <sheets>
    <sheet name="содержание" sheetId="5" r:id="rId1"/>
    <sheet name="население" sheetId="1" r:id="rId2"/>
    <sheet name="подвижность" sheetId="2" r:id="rId3"/>
    <sheet name="цели" sheetId="3" r:id="rId4"/>
    <sheet name="способы" sheetId="7" r:id="rId5"/>
    <sheet name="остановки" sheetId="8" r:id="rId6"/>
    <sheet name="время" sheetId="4" r:id="rId7"/>
    <sheet name="оценки" sheetId="9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D108" i="8" l="1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07" i="8"/>
  <c r="D19" i="8"/>
  <c r="B20" i="8"/>
  <c r="B59" i="8"/>
  <c r="C59" i="8"/>
  <c r="D58" i="8"/>
  <c r="E58" i="8" s="1"/>
  <c r="F58" i="8" s="1"/>
  <c r="D57" i="8"/>
  <c r="E57" i="8" s="1"/>
  <c r="F57" i="8" s="1"/>
  <c r="D56" i="8"/>
  <c r="E56" i="8" s="1"/>
  <c r="F56" i="8" s="1"/>
  <c r="D55" i="8"/>
  <c r="E55" i="8" s="1"/>
  <c r="F55" i="8" s="1"/>
  <c r="D54" i="8"/>
  <c r="E54" i="8" s="1"/>
  <c r="F54" i="8" s="1"/>
  <c r="D53" i="8"/>
  <c r="E53" i="8" s="1"/>
  <c r="F53" i="8" s="1"/>
  <c r="D52" i="8"/>
  <c r="E52" i="8" s="1"/>
  <c r="F52" i="8" s="1"/>
  <c r="D51" i="8"/>
  <c r="E51" i="8" s="1"/>
  <c r="F51" i="8" s="1"/>
  <c r="D50" i="8"/>
  <c r="E50" i="8" s="1"/>
  <c r="F50" i="8" s="1"/>
  <c r="D49" i="8"/>
  <c r="E49" i="8" s="1"/>
  <c r="F49" i="8" s="1"/>
  <c r="D48" i="8"/>
  <c r="E48" i="8" s="1"/>
  <c r="F48" i="8" s="1"/>
  <c r="D47" i="8"/>
  <c r="E47" i="8" s="1"/>
  <c r="F47" i="8" s="1"/>
  <c r="D46" i="8"/>
  <c r="E46" i="8" s="1"/>
  <c r="F46" i="8" s="1"/>
  <c r="D45" i="8"/>
  <c r="E45" i="8" s="1"/>
  <c r="F45" i="8" s="1"/>
  <c r="D44" i="8"/>
  <c r="E44" i="8" s="1"/>
  <c r="F44" i="8" s="1"/>
  <c r="D43" i="8"/>
  <c r="E43" i="8" s="1"/>
  <c r="F43" i="8" s="1"/>
  <c r="D42" i="8"/>
  <c r="E42" i="8" s="1"/>
  <c r="F42" i="8" s="1"/>
  <c r="D41" i="8"/>
  <c r="E41" i="8" s="1"/>
  <c r="F41" i="8" s="1"/>
  <c r="D40" i="8"/>
  <c r="E40" i="8" s="1"/>
  <c r="F40" i="8" s="1"/>
  <c r="D39" i="8"/>
  <c r="E39" i="8" s="1"/>
  <c r="F39" i="8" s="1"/>
  <c r="D38" i="8"/>
  <c r="E38" i="8" s="1"/>
  <c r="F38" i="8" s="1"/>
  <c r="D37" i="8"/>
  <c r="E37" i="8" s="1"/>
  <c r="F37" i="8" s="1"/>
  <c r="D36" i="8"/>
  <c r="E36" i="8" s="1"/>
  <c r="F36" i="8" s="1"/>
  <c r="D35" i="8"/>
  <c r="E35" i="8" s="1"/>
  <c r="F35" i="8" s="1"/>
  <c r="D34" i="8"/>
  <c r="E34" i="8" s="1"/>
  <c r="F34" i="8" s="1"/>
  <c r="D33" i="8"/>
  <c r="E33" i="8" s="1"/>
  <c r="F33" i="8" s="1"/>
  <c r="D32" i="8"/>
  <c r="E32" i="8" s="1"/>
  <c r="F32" i="8" s="1"/>
  <c r="D31" i="8"/>
  <c r="E31" i="8" s="1"/>
  <c r="F31" i="8" s="1"/>
  <c r="D30" i="8"/>
  <c r="E30" i="8" s="1"/>
  <c r="F30" i="8" s="1"/>
  <c r="D29" i="8"/>
  <c r="E29" i="8" s="1"/>
  <c r="F29" i="8" s="1"/>
  <c r="D28" i="8"/>
  <c r="E28" i="8" s="1"/>
  <c r="F28" i="8" s="1"/>
  <c r="D27" i="8"/>
  <c r="E27" i="8" s="1"/>
  <c r="F27" i="8" s="1"/>
  <c r="D26" i="8"/>
  <c r="E26" i="8" s="1"/>
  <c r="F26" i="8" s="1"/>
  <c r="D10" i="8"/>
  <c r="D11" i="8"/>
  <c r="D12" i="8"/>
  <c r="D13" i="8"/>
  <c r="D14" i="8"/>
  <c r="D15" i="8"/>
  <c r="D16" i="8"/>
  <c r="D17" i="8"/>
  <c r="D18" i="8"/>
  <c r="D20" i="8"/>
  <c r="D9" i="8"/>
  <c r="B217" i="7"/>
  <c r="C217" i="7"/>
  <c r="D217" i="7"/>
  <c r="E217" i="7"/>
  <c r="F217" i="7"/>
  <c r="B218" i="7"/>
  <c r="C218" i="7"/>
  <c r="D218" i="7"/>
  <c r="E218" i="7"/>
  <c r="F218" i="7"/>
  <c r="B219" i="7"/>
  <c r="C219" i="7"/>
  <c r="D219" i="7"/>
  <c r="E219" i="7"/>
  <c r="F219" i="7"/>
  <c r="B220" i="7"/>
  <c r="C220" i="7"/>
  <c r="D220" i="7"/>
  <c r="E220" i="7"/>
  <c r="F220" i="7"/>
  <c r="F216" i="7"/>
  <c r="E216" i="7"/>
  <c r="D216" i="7"/>
  <c r="C216" i="7"/>
  <c r="B216" i="7"/>
  <c r="B184" i="7"/>
  <c r="C184" i="7"/>
  <c r="D184" i="7"/>
  <c r="E184" i="7"/>
  <c r="F184" i="7"/>
  <c r="B185" i="7"/>
  <c r="C185" i="7"/>
  <c r="D185" i="7"/>
  <c r="E185" i="7"/>
  <c r="F185" i="7"/>
  <c r="B186" i="7"/>
  <c r="C186" i="7"/>
  <c r="D186" i="7"/>
  <c r="E186" i="7"/>
  <c r="F186" i="7"/>
  <c r="B187" i="7"/>
  <c r="C187" i="7"/>
  <c r="D187" i="7"/>
  <c r="E187" i="7"/>
  <c r="F187" i="7"/>
  <c r="F183" i="7"/>
  <c r="E183" i="7"/>
  <c r="D183" i="7"/>
  <c r="C183" i="7"/>
  <c r="B18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E128" i="2"/>
  <c r="F128" i="2"/>
  <c r="G128" i="2"/>
  <c r="E129" i="2"/>
  <c r="F129" i="2"/>
  <c r="G129" i="2"/>
  <c r="E127" i="2"/>
  <c r="F127" i="2"/>
  <c r="G127" i="2"/>
  <c r="F126" i="2"/>
  <c r="G126" i="2"/>
  <c r="E126" i="2"/>
  <c r="H41" i="2"/>
  <c r="B80" i="2" s="1"/>
  <c r="F153" i="7"/>
  <c r="E153" i="7"/>
  <c r="D153" i="7"/>
  <c r="C153" i="7"/>
  <c r="B153" i="7"/>
  <c r="B117" i="7"/>
  <c r="B118" i="7"/>
  <c r="B119" i="7"/>
  <c r="B120" i="7"/>
  <c r="B121" i="7"/>
  <c r="C117" i="7"/>
  <c r="C118" i="7"/>
  <c r="C119" i="7"/>
  <c r="C120" i="7"/>
  <c r="C121" i="7"/>
  <c r="D117" i="7"/>
  <c r="D118" i="7"/>
  <c r="D119" i="7"/>
  <c r="D120" i="7"/>
  <c r="D121" i="7"/>
  <c r="E117" i="7"/>
  <c r="E118" i="7"/>
  <c r="E119" i="7"/>
  <c r="E120" i="7"/>
  <c r="E121" i="7"/>
  <c r="F117" i="7"/>
  <c r="F118" i="7"/>
  <c r="F119" i="7"/>
  <c r="F120" i="7"/>
  <c r="F121" i="7"/>
  <c r="B126" i="2"/>
  <c r="C73" i="7"/>
  <c r="C87" i="7" s="1"/>
  <c r="D73" i="7"/>
  <c r="D87" i="7" s="1"/>
  <c r="E73" i="7"/>
  <c r="E87" i="7" s="1"/>
  <c r="F73" i="7"/>
  <c r="F87" i="7" s="1"/>
  <c r="C74" i="7"/>
  <c r="C88" i="7" s="1"/>
  <c r="D74" i="7"/>
  <c r="D88" i="7" s="1"/>
  <c r="E74" i="7"/>
  <c r="E88" i="7" s="1"/>
  <c r="F74" i="7"/>
  <c r="F88" i="7" s="1"/>
  <c r="C75" i="7"/>
  <c r="C89" i="7" s="1"/>
  <c r="D75" i="7"/>
  <c r="D89" i="7" s="1"/>
  <c r="E75" i="7"/>
  <c r="E89" i="7" s="1"/>
  <c r="F75" i="7"/>
  <c r="F89" i="7" s="1"/>
  <c r="C76" i="7"/>
  <c r="C90" i="7" s="1"/>
  <c r="D76" i="7"/>
  <c r="D90" i="7" s="1"/>
  <c r="E76" i="7"/>
  <c r="E90" i="7" s="1"/>
  <c r="F76" i="7"/>
  <c r="F90" i="7" s="1"/>
  <c r="C77" i="7"/>
  <c r="C91" i="7" s="1"/>
  <c r="E77" i="7"/>
  <c r="E91" i="7" s="1"/>
  <c r="F77" i="7"/>
  <c r="F91" i="7" s="1"/>
  <c r="B76" i="7"/>
  <c r="B90" i="7" s="1"/>
  <c r="B75" i="7"/>
  <c r="B89" i="7" s="1"/>
  <c r="B74" i="7"/>
  <c r="B88" i="7" s="1"/>
  <c r="B73" i="7"/>
  <c r="B87" i="7" s="1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D67" i="7" s="1"/>
  <c r="E66" i="7"/>
  <c r="F66" i="7"/>
  <c r="C67" i="7"/>
  <c r="E67" i="7"/>
  <c r="F67" i="7"/>
  <c r="B66" i="7"/>
  <c r="B65" i="7"/>
  <c r="B64" i="7"/>
  <c r="B63" i="7"/>
  <c r="F46" i="7"/>
  <c r="F47" i="7"/>
  <c r="F48" i="7"/>
  <c r="F49" i="7"/>
  <c r="F50" i="7"/>
  <c r="F51" i="7"/>
  <c r="F52" i="7"/>
  <c r="F53" i="7"/>
  <c r="F54" i="7"/>
  <c r="F55" i="7"/>
  <c r="F45" i="7"/>
  <c r="E46" i="7"/>
  <c r="E47" i="7"/>
  <c r="E48" i="7"/>
  <c r="E49" i="7"/>
  <c r="E50" i="7"/>
  <c r="E51" i="7"/>
  <c r="E52" i="7"/>
  <c r="E53" i="7"/>
  <c r="E54" i="7"/>
  <c r="E55" i="7"/>
  <c r="E45" i="7"/>
  <c r="D46" i="7"/>
  <c r="D47" i="7"/>
  <c r="D48" i="7"/>
  <c r="D49" i="7"/>
  <c r="D50" i="7"/>
  <c r="D51" i="7"/>
  <c r="D52" i="7"/>
  <c r="D53" i="7"/>
  <c r="D54" i="7"/>
  <c r="D55" i="7"/>
  <c r="D45" i="7"/>
  <c r="C46" i="7"/>
  <c r="C47" i="7"/>
  <c r="C48" i="7"/>
  <c r="C49" i="7"/>
  <c r="C50" i="7"/>
  <c r="C51" i="7"/>
  <c r="C52" i="7"/>
  <c r="C53" i="7"/>
  <c r="C54" i="7"/>
  <c r="C55" i="7"/>
  <c r="C45" i="7"/>
  <c r="B46" i="7"/>
  <c r="B47" i="7"/>
  <c r="B48" i="7"/>
  <c r="B49" i="7"/>
  <c r="B50" i="7"/>
  <c r="B51" i="7"/>
  <c r="B52" i="7"/>
  <c r="B53" i="7"/>
  <c r="B54" i="7"/>
  <c r="B55" i="7"/>
  <c r="B45" i="7"/>
  <c r="C80" i="2"/>
  <c r="D41" i="2"/>
  <c r="H60" i="2"/>
  <c r="H89" i="2" s="1"/>
  <c r="H61" i="2"/>
  <c r="H90" i="2" s="1"/>
  <c r="H62" i="2"/>
  <c r="H63" i="2"/>
  <c r="H92" i="2" s="1"/>
  <c r="H64" i="2"/>
  <c r="H93" i="2" s="1"/>
  <c r="H71" i="2"/>
  <c r="H72" i="2"/>
  <c r="H73" i="2"/>
  <c r="H74" i="2"/>
  <c r="H75" i="2"/>
  <c r="H91" i="2"/>
  <c r="D77" i="7" l="1"/>
  <c r="D91" i="7" s="1"/>
  <c r="D59" i="8"/>
  <c r="E59" i="8" s="1"/>
  <c r="F59" i="8" s="1"/>
  <c r="B67" i="7"/>
  <c r="B77" i="7"/>
  <c r="B91" i="7" s="1"/>
  <c r="B127" i="2"/>
  <c r="C127" i="2"/>
  <c r="D127" i="2"/>
  <c r="B128" i="2"/>
  <c r="C128" i="2"/>
  <c r="D128" i="2"/>
  <c r="B129" i="2"/>
  <c r="C129" i="2"/>
  <c r="D129" i="2"/>
  <c r="B130" i="2"/>
  <c r="C130" i="2"/>
  <c r="D130" i="2"/>
  <c r="C126" i="2"/>
  <c r="D126" i="2"/>
  <c r="H42" i="2"/>
  <c r="H43" i="2"/>
  <c r="H44" i="2"/>
  <c r="C334" i="3"/>
  <c r="D334" i="3"/>
  <c r="E334" i="3"/>
  <c r="F334" i="3"/>
  <c r="G334" i="3"/>
  <c r="H334" i="3"/>
  <c r="B334" i="3"/>
  <c r="B329" i="3"/>
  <c r="C329" i="3"/>
  <c r="D329" i="3"/>
  <c r="E329" i="3"/>
  <c r="F329" i="3"/>
  <c r="G329" i="3"/>
  <c r="H329" i="3"/>
  <c r="B330" i="3"/>
  <c r="C330" i="3"/>
  <c r="D330" i="3"/>
  <c r="E330" i="3"/>
  <c r="F330" i="3"/>
  <c r="G330" i="3"/>
  <c r="H330" i="3"/>
  <c r="B331" i="3"/>
  <c r="C331" i="3"/>
  <c r="D331" i="3"/>
  <c r="E331" i="3"/>
  <c r="F331" i="3"/>
  <c r="G331" i="3"/>
  <c r="H331" i="3"/>
  <c r="B332" i="3"/>
  <c r="C332" i="3"/>
  <c r="D332" i="3"/>
  <c r="E332" i="3"/>
  <c r="F332" i="3"/>
  <c r="G332" i="3"/>
  <c r="H332" i="3"/>
  <c r="B333" i="3"/>
  <c r="C333" i="3"/>
  <c r="D333" i="3"/>
  <c r="E333" i="3"/>
  <c r="F333" i="3"/>
  <c r="G333" i="3"/>
  <c r="H333" i="3"/>
  <c r="C328" i="3"/>
  <c r="D328" i="3"/>
  <c r="E328" i="3"/>
  <c r="F328" i="3"/>
  <c r="G328" i="3"/>
  <c r="H328" i="3"/>
  <c r="B328" i="3"/>
  <c r="B281" i="3"/>
  <c r="C281" i="3"/>
  <c r="D281" i="3"/>
  <c r="E281" i="3"/>
  <c r="F281" i="3"/>
  <c r="G281" i="3"/>
  <c r="H281" i="3"/>
  <c r="B282" i="3"/>
  <c r="C282" i="3"/>
  <c r="D282" i="3"/>
  <c r="E282" i="3"/>
  <c r="F282" i="3"/>
  <c r="G282" i="3"/>
  <c r="H282" i="3"/>
  <c r="B283" i="3"/>
  <c r="C283" i="3"/>
  <c r="D283" i="3"/>
  <c r="E283" i="3"/>
  <c r="F283" i="3"/>
  <c r="G283" i="3"/>
  <c r="H283" i="3"/>
  <c r="B284" i="3"/>
  <c r="C284" i="3"/>
  <c r="D284" i="3"/>
  <c r="E284" i="3"/>
  <c r="F284" i="3"/>
  <c r="G284" i="3"/>
  <c r="H284" i="3"/>
  <c r="B285" i="3"/>
  <c r="C285" i="3"/>
  <c r="D285" i="3"/>
  <c r="E285" i="3"/>
  <c r="F285" i="3"/>
  <c r="G285" i="3"/>
  <c r="H285" i="3"/>
  <c r="B286" i="3"/>
  <c r="C286" i="3"/>
  <c r="D286" i="3"/>
  <c r="E286" i="3"/>
  <c r="F286" i="3"/>
  <c r="G286" i="3"/>
  <c r="H286" i="3"/>
  <c r="C280" i="3"/>
  <c r="D280" i="3"/>
  <c r="E280" i="3"/>
  <c r="F280" i="3"/>
  <c r="G280" i="3"/>
  <c r="H280" i="3"/>
  <c r="B280" i="3"/>
  <c r="B234" i="3"/>
  <c r="C234" i="3"/>
  <c r="D234" i="3"/>
  <c r="E234" i="3"/>
  <c r="F234" i="3"/>
  <c r="G234" i="3"/>
  <c r="H234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9" i="3"/>
  <c r="C239" i="3"/>
  <c r="D239" i="3"/>
  <c r="E239" i="3"/>
  <c r="F239" i="3"/>
  <c r="G239" i="3"/>
  <c r="H239" i="3"/>
  <c r="C233" i="3"/>
  <c r="D233" i="3"/>
  <c r="E233" i="3"/>
  <c r="F233" i="3"/>
  <c r="G233" i="3"/>
  <c r="H233" i="3"/>
  <c r="B233" i="3"/>
  <c r="B185" i="3"/>
  <c r="C185" i="3"/>
  <c r="D185" i="3"/>
  <c r="E185" i="3"/>
  <c r="F185" i="3"/>
  <c r="G185" i="3"/>
  <c r="H185" i="3"/>
  <c r="B186" i="3"/>
  <c r="C186" i="3"/>
  <c r="D186" i="3"/>
  <c r="E186" i="3"/>
  <c r="F186" i="3"/>
  <c r="G186" i="3"/>
  <c r="H186" i="3"/>
  <c r="B187" i="3"/>
  <c r="C187" i="3"/>
  <c r="D187" i="3"/>
  <c r="E187" i="3"/>
  <c r="F187" i="3"/>
  <c r="G187" i="3"/>
  <c r="H187" i="3"/>
  <c r="B188" i="3"/>
  <c r="C188" i="3"/>
  <c r="D188" i="3"/>
  <c r="E188" i="3"/>
  <c r="F188" i="3"/>
  <c r="G188" i="3"/>
  <c r="H188" i="3"/>
  <c r="B189" i="3"/>
  <c r="C189" i="3"/>
  <c r="D189" i="3"/>
  <c r="E189" i="3"/>
  <c r="F189" i="3"/>
  <c r="G189" i="3"/>
  <c r="H189" i="3"/>
  <c r="B190" i="3"/>
  <c r="C190" i="3"/>
  <c r="D190" i="3"/>
  <c r="E190" i="3"/>
  <c r="F190" i="3"/>
  <c r="G190" i="3"/>
  <c r="H190" i="3"/>
  <c r="C184" i="3"/>
  <c r="D184" i="3"/>
  <c r="E184" i="3"/>
  <c r="F184" i="3"/>
  <c r="G184" i="3"/>
  <c r="H184" i="3"/>
  <c r="B184" i="3"/>
  <c r="B137" i="3"/>
  <c r="C137" i="3"/>
  <c r="D137" i="3"/>
  <c r="E137" i="3"/>
  <c r="F137" i="3"/>
  <c r="G137" i="3"/>
  <c r="H137" i="3"/>
  <c r="B138" i="3"/>
  <c r="C138" i="3"/>
  <c r="D138" i="3"/>
  <c r="E138" i="3"/>
  <c r="F138" i="3"/>
  <c r="G138" i="3"/>
  <c r="H138" i="3"/>
  <c r="B139" i="3"/>
  <c r="C139" i="3"/>
  <c r="D139" i="3"/>
  <c r="E139" i="3"/>
  <c r="F139" i="3"/>
  <c r="G139" i="3"/>
  <c r="H139" i="3"/>
  <c r="B140" i="3"/>
  <c r="C140" i="3"/>
  <c r="D140" i="3"/>
  <c r="E140" i="3"/>
  <c r="F140" i="3"/>
  <c r="G140" i="3"/>
  <c r="H140" i="3"/>
  <c r="B141" i="3"/>
  <c r="C141" i="3"/>
  <c r="D141" i="3"/>
  <c r="E141" i="3"/>
  <c r="F141" i="3"/>
  <c r="G141" i="3"/>
  <c r="H141" i="3"/>
  <c r="B142" i="3"/>
  <c r="C142" i="3"/>
  <c r="D142" i="3"/>
  <c r="E142" i="3"/>
  <c r="F142" i="3"/>
  <c r="G142" i="3"/>
  <c r="H142" i="3"/>
  <c r="C136" i="3"/>
  <c r="D136" i="3"/>
  <c r="E136" i="3"/>
  <c r="F136" i="3"/>
  <c r="G136" i="3"/>
  <c r="H136" i="3"/>
  <c r="B136" i="3"/>
  <c r="B90" i="3"/>
  <c r="C90" i="3"/>
  <c r="D90" i="3"/>
  <c r="E90" i="3"/>
  <c r="F90" i="3"/>
  <c r="G90" i="3"/>
  <c r="H90" i="3"/>
  <c r="B91" i="3"/>
  <c r="C91" i="3"/>
  <c r="D91" i="3"/>
  <c r="E91" i="3"/>
  <c r="F91" i="3"/>
  <c r="G91" i="3"/>
  <c r="H91" i="3"/>
  <c r="B92" i="3"/>
  <c r="C92" i="3"/>
  <c r="D92" i="3"/>
  <c r="E92" i="3"/>
  <c r="F92" i="3"/>
  <c r="G92" i="3"/>
  <c r="H92" i="3"/>
  <c r="B93" i="3"/>
  <c r="C93" i="3"/>
  <c r="D93" i="3"/>
  <c r="E93" i="3"/>
  <c r="F93" i="3"/>
  <c r="G93" i="3"/>
  <c r="H93" i="3"/>
  <c r="B94" i="3"/>
  <c r="C94" i="3"/>
  <c r="D94" i="3"/>
  <c r="E94" i="3"/>
  <c r="F94" i="3"/>
  <c r="G94" i="3"/>
  <c r="H94" i="3"/>
  <c r="B95" i="3"/>
  <c r="C95" i="3"/>
  <c r="D95" i="3"/>
  <c r="E95" i="3"/>
  <c r="F95" i="3"/>
  <c r="G95" i="3"/>
  <c r="H95" i="3"/>
  <c r="C89" i="3"/>
  <c r="D89" i="3"/>
  <c r="E89" i="3"/>
  <c r="F89" i="3"/>
  <c r="G89" i="3"/>
  <c r="H89" i="3"/>
  <c r="B89" i="3"/>
  <c r="B48" i="3"/>
  <c r="C48" i="3"/>
  <c r="D48" i="3"/>
  <c r="E48" i="3"/>
  <c r="F48" i="3"/>
  <c r="G48" i="3"/>
  <c r="H48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C42" i="3"/>
  <c r="D42" i="3"/>
  <c r="E42" i="3"/>
  <c r="F42" i="3"/>
  <c r="G42" i="3"/>
  <c r="H42" i="3"/>
  <c r="B42" i="3"/>
  <c r="B90" i="2"/>
  <c r="C90" i="2"/>
  <c r="D90" i="2"/>
  <c r="E90" i="2"/>
  <c r="F90" i="2"/>
  <c r="B91" i="2"/>
  <c r="C91" i="2"/>
  <c r="D91" i="2"/>
  <c r="E91" i="2"/>
  <c r="F91" i="2"/>
  <c r="B92" i="2"/>
  <c r="C92" i="2"/>
  <c r="D92" i="2"/>
  <c r="E92" i="2"/>
  <c r="F92" i="2"/>
  <c r="B93" i="2"/>
  <c r="C93" i="2"/>
  <c r="D93" i="2"/>
  <c r="E93" i="2"/>
  <c r="F93" i="2"/>
  <c r="C89" i="2"/>
  <c r="D89" i="2"/>
  <c r="E89" i="2"/>
  <c r="F89" i="2"/>
  <c r="B89" i="2"/>
  <c r="G75" i="2"/>
  <c r="G74" i="2"/>
  <c r="G73" i="2"/>
  <c r="G72" i="2"/>
  <c r="G71" i="2"/>
  <c r="G61" i="2"/>
  <c r="G90" i="2" s="1"/>
  <c r="G62" i="2"/>
  <c r="G91" i="2" s="1"/>
  <c r="G63" i="2"/>
  <c r="G92" i="2" s="1"/>
  <c r="G64" i="2"/>
  <c r="G93" i="2" s="1"/>
  <c r="G60" i="2"/>
  <c r="G89" i="2" s="1"/>
  <c r="C83" i="2" l="1"/>
  <c r="C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B43" i="2"/>
  <c r="B44" i="2"/>
  <c r="B42" i="2"/>
  <c r="B41" i="2"/>
  <c r="D20" i="1"/>
  <c r="E130" i="2" l="1"/>
  <c r="F130" i="2"/>
  <c r="G130" i="2"/>
  <c r="C45" i="2"/>
  <c r="H45" i="2"/>
  <c r="B83" i="2"/>
  <c r="D83" i="2"/>
  <c r="F83" i="2"/>
  <c r="E83" i="2"/>
  <c r="B81" i="2"/>
  <c r="D81" i="2"/>
  <c r="F81" i="2"/>
  <c r="C81" i="2"/>
  <c r="E81" i="2"/>
  <c r="C82" i="2"/>
  <c r="E82" i="2"/>
  <c r="B82" i="2"/>
  <c r="D82" i="2"/>
  <c r="F82" i="2"/>
  <c r="G80" i="2"/>
  <c r="E80" i="2"/>
  <c r="D80" i="2"/>
  <c r="F80" i="2"/>
  <c r="B45" i="2"/>
  <c r="F45" i="2"/>
  <c r="D45" i="2"/>
  <c r="G45" i="2"/>
  <c r="E45" i="2"/>
  <c r="G82" i="2" l="1"/>
  <c r="H82" i="2"/>
  <c r="H81" i="2"/>
  <c r="H80" i="2"/>
  <c r="H83" i="2"/>
  <c r="G81" i="2"/>
  <c r="G83" i="2"/>
  <c r="C84" i="2"/>
  <c r="E84" i="2"/>
  <c r="B84" i="2"/>
  <c r="D84" i="2"/>
  <c r="F84" i="2"/>
  <c r="G84" i="2" l="1"/>
  <c r="H84" i="2"/>
</calcChain>
</file>

<file path=xl/sharedStrings.xml><?xml version="1.0" encoding="utf-8"?>
<sst xmlns="http://schemas.openxmlformats.org/spreadsheetml/2006/main" count="1647" uniqueCount="370">
  <si>
    <t>Число ответивших</t>
  </si>
  <si>
    <t>Итого ответивших:</t>
  </si>
  <si>
    <t>% от общего числа опрошенных</t>
  </si>
  <si>
    <t>Структура обследованного населения по районам проживания</t>
  </si>
  <si>
    <t>Таблица № 1.1</t>
  </si>
  <si>
    <t>в абсолютных цифрах</t>
  </si>
  <si>
    <t>Распределение населения районов по роду деятельности</t>
  </si>
  <si>
    <t>Таблица № 1.2</t>
  </si>
  <si>
    <t>Таблица № 1.3</t>
  </si>
  <si>
    <t>Таблица № 1.4</t>
  </si>
  <si>
    <t>Структура обследованного населения по полу</t>
  </si>
  <si>
    <t>Таблица № 1.5</t>
  </si>
  <si>
    <t>Структура обследованного населения по возрасту</t>
  </si>
  <si>
    <t>Таблица № 1.6</t>
  </si>
  <si>
    <t>Таблица № 1.7</t>
  </si>
  <si>
    <t>Таблица № 1.8</t>
  </si>
  <si>
    <t>Распределение населения районов по количеству перемещений за день</t>
  </si>
  <si>
    <t>Распределение домохозяйств по количеству человек в семье</t>
  </si>
  <si>
    <t>Распределение домохозяйств по уровню среднего дохода в семье</t>
  </si>
  <si>
    <t>РАЙОН ВЕРХНЕЙ САЛДЫ</t>
  </si>
  <si>
    <t>1 Восток</t>
  </si>
  <si>
    <t>2 Центр</t>
  </si>
  <si>
    <t>3 Правобережье</t>
  </si>
  <si>
    <t>4 Левобережье</t>
  </si>
  <si>
    <t>район</t>
  </si>
  <si>
    <t>Район</t>
  </si>
  <si>
    <t>Название</t>
  </si>
  <si>
    <t>Границы</t>
  </si>
  <si>
    <t>Восток</t>
  </si>
  <si>
    <t>Районная - Карла Маркса - по дому К.Маркса 65/1 - Воронова - Восточная - Парковая</t>
  </si>
  <si>
    <t>Центр</t>
  </si>
  <si>
    <t>Восточная - Воронова - по дому К.Маркса 65/1 - Карла Маркса - Красноармейская - до Железной дороги - по ЖД до Парковой</t>
  </si>
  <si>
    <t>Правобережье</t>
  </si>
  <si>
    <t>Пруд - Ленина - Карла Маркса - до границ города</t>
  </si>
  <si>
    <t>Левобережье</t>
  </si>
  <si>
    <t>Пруд - Ленина - Карла Маркса - Красноармейская - до Железной дороги</t>
  </si>
  <si>
    <t>Численность жителей, чел.</t>
  </si>
  <si>
    <t>Кем Вы работаете?</t>
  </si>
  <si>
    <t>ИТОГО:</t>
  </si>
  <si>
    <t>Руководитель, зам. руководителя предприятия</t>
  </si>
  <si>
    <t>Руководитель подразделения</t>
  </si>
  <si>
    <t>Специалист (с высшим образованием)</t>
  </si>
  <si>
    <t>Служащий, технический исполнитель</t>
  </si>
  <si>
    <t>Рабочий</t>
  </si>
  <si>
    <t>Индивидуальный предприниматель</t>
  </si>
  <si>
    <t>Военнослужащий, работник МВД</t>
  </si>
  <si>
    <t>Пенсионер</t>
  </si>
  <si>
    <t>Студент</t>
  </si>
  <si>
    <t>Школьник</t>
  </si>
  <si>
    <t>Домохозяйка / домохозяин</t>
  </si>
  <si>
    <t>Безработный</t>
  </si>
  <si>
    <t>Среднее</t>
  </si>
  <si>
    <t>в%</t>
  </si>
  <si>
    <t>Отметьте, не задавая вопроса. Пол респондента</t>
  </si>
  <si>
    <t>Мужской</t>
  </si>
  <si>
    <t>Женский</t>
  </si>
  <si>
    <t>в %</t>
  </si>
  <si>
    <t>Сколько Вам полных лет?</t>
  </si>
  <si>
    <t>14=17</t>
  </si>
  <si>
    <t>18=34</t>
  </si>
  <si>
    <t>35=54</t>
  </si>
  <si>
    <t>55=100</t>
  </si>
  <si>
    <t>Распределение домохозяйств в зависимости от наличия и количества в семье личного автомобиля</t>
  </si>
  <si>
    <t>Ни одного</t>
  </si>
  <si>
    <t>Один</t>
  </si>
  <si>
    <t>Два</t>
  </si>
  <si>
    <t>Три и более</t>
  </si>
  <si>
    <t>Сколько в Вашей семье автомобилей (которые активно используются Вами или членами семьи – т.е. на ходу, не стоят)?</t>
  </si>
  <si>
    <t>Сколько в Вашей семье автомобилей?</t>
  </si>
  <si>
    <t>до 5 000 руб.</t>
  </si>
  <si>
    <t>5 001-10 000 руб.</t>
  </si>
  <si>
    <t>10 001-15 000 руб.</t>
  </si>
  <si>
    <t>15 001-20 000 руб.</t>
  </si>
  <si>
    <t>20 001-25 000 руб.</t>
  </si>
  <si>
    <t>25 001-30 000 руб.</t>
  </si>
  <si>
    <t>30 001-40 000 руб.</t>
  </si>
  <si>
    <t>40 001 -50 000 руб.</t>
  </si>
  <si>
    <t>Свыше 50 000 руб.</t>
  </si>
  <si>
    <t>Затрудняюсь ответить/ОТКАЗ</t>
  </si>
  <si>
    <t>средний доход на 1 члена семьи</t>
  </si>
  <si>
    <t>Сколько человек проживает вместе с Вами в квартире?</t>
  </si>
  <si>
    <t>живу один</t>
  </si>
  <si>
    <t>двое</t>
  </si>
  <si>
    <t>трое</t>
  </si>
  <si>
    <t>четверо</t>
  </si>
  <si>
    <t>пятеро и больше</t>
  </si>
  <si>
    <t>Есть ли в Вашей семье дети в возрасте до 17 лет (включительно)?</t>
  </si>
  <si>
    <t>Есть</t>
  </si>
  <si>
    <t>Нет</t>
  </si>
  <si>
    <t>Распределение домохозяйств по наличию детей до 17 лет (включительно).</t>
  </si>
  <si>
    <t>количетсво перемещений за день</t>
  </si>
  <si>
    <t>не было перемещений</t>
  </si>
  <si>
    <t>ПРИБЫТИЕ - РАЙОН ВЕРХНЕЙ САЛДЫ</t>
  </si>
  <si>
    <t>Территория завода</t>
  </si>
  <si>
    <t>за городом</t>
  </si>
  <si>
    <t>нет данных (по городу)</t>
  </si>
  <si>
    <t>Таблица № 3.1</t>
  </si>
  <si>
    <t>в пересчете на генеральную совокупность</t>
  </si>
  <si>
    <t>Таблица № 3.2</t>
  </si>
  <si>
    <t>Таблица № 3.3</t>
  </si>
  <si>
    <t>Таблица № 3.4</t>
  </si>
  <si>
    <t>Адрес места жительства</t>
  </si>
  <si>
    <t>Количество передвижений населения в разных районах (подвижность населения) с любыми целями</t>
  </si>
  <si>
    <t>Исследование проведено в июне 2018 года. Опрос - сочетание техники телефонных и личных интервью. Выборка построена с учетом распределения населения по районам Верхней Салды и структуры населения. Всего опрошено 454 человека</t>
  </si>
  <si>
    <t>Таким образом, доля населения, не совершающего ни одного перемещения в течения дня - почти 1/5 (18,5%), среднее число перемещений на человека 2,4 в течение суток</t>
  </si>
  <si>
    <t>Адрес места жительства - РАЙОН ВЕРХНЕЙ САЛДЫ</t>
  </si>
  <si>
    <t>% от адреса места жительства</t>
  </si>
  <si>
    <t>Таким образом, большинство перемещений (64%) жители Верхней Салды совершают в пределах района проживания.</t>
  </si>
  <si>
    <t>Распределение работающих по районам приложения труда</t>
  </si>
  <si>
    <t>Таблица №1.9</t>
  </si>
  <si>
    <t>работа - код района</t>
  </si>
  <si>
    <t>за городом, в другом городе</t>
  </si>
  <si>
    <t>Распределение учащихся по районам обучения</t>
  </si>
  <si>
    <t>Распределение работающих и учащихся по месту работы/учебы</t>
  </si>
  <si>
    <t>Таблица №1.10</t>
  </si>
  <si>
    <t>Таблица №1.11</t>
  </si>
  <si>
    <t>Таблица № 2.1</t>
  </si>
  <si>
    <t>Таблица № 2.2</t>
  </si>
  <si>
    <t>Таблица № 2.3</t>
  </si>
  <si>
    <t>Структура передвижений по целям (количество передвижений)</t>
  </si>
  <si>
    <t>ЖИВЕТ - РАЙОН ВЕРХНЕЙ САЛДЫ</t>
  </si>
  <si>
    <t>трудовые</t>
  </si>
  <si>
    <t>учебные</t>
  </si>
  <si>
    <t>бытовые</t>
  </si>
  <si>
    <t>гостевые и досуговые</t>
  </si>
  <si>
    <t>В %</t>
  </si>
  <si>
    <t>Общее число перемещений для обследованных 454 человек - 1067, в пересчете на генеральную совокупность это 99816 перемещений в неделю.</t>
  </si>
  <si>
    <t>цели перемещений</t>
  </si>
  <si>
    <t>итого деловые</t>
  </si>
  <si>
    <t>итого бытовые, гостевые, досуговые</t>
  </si>
  <si>
    <t>коэффициент подвижности по целям</t>
  </si>
  <si>
    <t>число человек</t>
  </si>
  <si>
    <t>Количество передвижений населения (из района в район) со всеми целями</t>
  </si>
  <si>
    <t>ВЫХОД - РАЙОН ВЕРХНЕЙ САЛДЫ</t>
  </si>
  <si>
    <t>в % от района выхода</t>
  </si>
  <si>
    <t>в % от общего числа перемещений</t>
  </si>
  <si>
    <t>Количество передвижений населения (из района в район) с трудовыми целями</t>
  </si>
  <si>
    <t>% от общего числа численности жителей</t>
  </si>
  <si>
    <t>* трудовые перемещения - на работу и с работы, учебные - в учебные заведения и из учебных заведений, бытовые - магазины, административные и бытовые учреждения, вокзал, гараж; гостевые и досуговые - в гости, прогулки, в сад, в учерждение культуры или спорта</t>
  </si>
  <si>
    <t>Количество передвижений населения (из района в район) с учебными целями</t>
  </si>
  <si>
    <t>Содержание</t>
  </si>
  <si>
    <t>1. Характеристика населения</t>
  </si>
  <si>
    <t>в % от общего числа</t>
  </si>
  <si>
    <t>Таблица № 3.5</t>
  </si>
  <si>
    <t>Количество передвижений населения (из района в район) с бытовыми целями</t>
  </si>
  <si>
    <t>Таблица № 3.6</t>
  </si>
  <si>
    <t>Количество передвижений населения (из района в район) с гостевыми и досуговыми целями</t>
  </si>
  <si>
    <t>Количество передвижений населения (из района в район) с трудовыми и учебными целями (суммарно)</t>
  </si>
  <si>
    <t>Количество передвижений населения (из района в район) с бытовыми, гостевыми и досуговыми целями (суммарно)</t>
  </si>
  <si>
    <t>2. Характерстика подвижности населения</t>
  </si>
  <si>
    <t>День недели</t>
  </si>
  <si>
    <t>выходные</t>
  </si>
  <si>
    <t>будни</t>
  </si>
  <si>
    <t>количество опрошенных по дням недели</t>
  </si>
  <si>
    <t>коэффициент подвижности</t>
  </si>
  <si>
    <t>Структура передвижений по способам перемещений</t>
  </si>
  <si>
    <t>1. Пешком</t>
  </si>
  <si>
    <t>2. Велосипед, самокат</t>
  </si>
  <si>
    <t>3. Мотоцикл, мопед</t>
  </si>
  <si>
    <t>4. Автобус городской</t>
  </si>
  <si>
    <t>5. Автобус междугородний</t>
  </si>
  <si>
    <t>6. Автобус служебный</t>
  </si>
  <si>
    <t>7. Другой служебный транспорт (не автобус)</t>
  </si>
  <si>
    <t>8. Такси</t>
  </si>
  <si>
    <t>9. Личный автомобиль, водитель</t>
  </si>
  <si>
    <t>10. Личный автомобиль, пассажир</t>
  </si>
  <si>
    <t>Структура передвижений по дням недели</t>
  </si>
  <si>
    <t>Таблица № 4.1</t>
  </si>
  <si>
    <t>Способ перемещения</t>
  </si>
  <si>
    <t>Таблица № 4.2</t>
  </si>
  <si>
    <t>Структура передвижений по способам перемещений (сокращенно)</t>
  </si>
  <si>
    <t>Пешком</t>
  </si>
  <si>
    <t>На городском автобусе</t>
  </si>
  <si>
    <t>На личном транспорте</t>
  </si>
  <si>
    <t>На других видах транспорта</t>
  </si>
  <si>
    <t>Структура передвижений по способам перемещений (сокращенно) в будние дни</t>
  </si>
  <si>
    <t>Способ перемещения (сокращенно)</t>
  </si>
  <si>
    <t>пешком</t>
  </si>
  <si>
    <t>на городском автобусе</t>
  </si>
  <si>
    <t>на личном транспорте</t>
  </si>
  <si>
    <t>на других видах транспорта</t>
  </si>
  <si>
    <t>Таблица № 3.7</t>
  </si>
  <si>
    <t>Дни недели</t>
  </si>
  <si>
    <t>в целом</t>
  </si>
  <si>
    <t>Таблица № 4.3</t>
  </si>
  <si>
    <t>Таблица № 4.4</t>
  </si>
  <si>
    <t>Структура передвижений по способам перемещений (сокращенно) в выходные дни</t>
  </si>
  <si>
    <t>1. Характерстика населения Верхней Салды</t>
  </si>
  <si>
    <t>Таблица № 4.5</t>
  </si>
  <si>
    <t>Структура передвижений по способам перемещений (сокращенно) с трудовыми и учебными целями</t>
  </si>
  <si>
    <t>Таблица № 4.6</t>
  </si>
  <si>
    <t>Структура передвижений по способам перемещений (сокращенно) с бытовыми, гостевыми и досуговыми целями</t>
  </si>
  <si>
    <t>Как показало исследование, большинство перемещений совершается пешком (47%), на долю городских автобусов приходится только 9%. Все перемещения - без пересадок</t>
  </si>
  <si>
    <t>5. Маршруты и остановки автобусов</t>
  </si>
  <si>
    <t>Таблица № 5.1</t>
  </si>
  <si>
    <t>Частота</t>
  </si>
  <si>
    <t>%от опрошенных</t>
  </si>
  <si>
    <t>абсолютное значение</t>
  </si>
  <si>
    <t>в пересчете на ген.совокупность</t>
  </si>
  <si>
    <t>Пассажирооборот остановочных комплексов</t>
  </si>
  <si>
    <t>Больничный городок (Крупской 29, Крупской 32)</t>
  </si>
  <si>
    <t>Больничный городок (Рабочей молодежи 8, Рабочей молодежи 9)</t>
  </si>
  <si>
    <t>Воронова (Воронова 19)</t>
  </si>
  <si>
    <t>Восточная (Восточная 2/1, Восточная 7а)</t>
  </si>
  <si>
    <t>Восточная проходная</t>
  </si>
  <si>
    <t>Городская баня (Рабочей молодежи 41, Рабочей молодежи 62)</t>
  </si>
  <si>
    <t>Госпиталь (Воронова 13)</t>
  </si>
  <si>
    <t>Деревня Никитино</t>
  </si>
  <si>
    <t>Железнодорожная станция (Вокзальная 3)</t>
  </si>
  <si>
    <t>Заря (Воронова 10)</t>
  </si>
  <si>
    <t>Казначейство (Карла Маркса 48)</t>
  </si>
  <si>
    <t>Котовского (Кооперативная 1)</t>
  </si>
  <si>
    <t>Ленина (Ленина 23, Ленина 34)</t>
  </si>
  <si>
    <t>Лесная (УВЗ) (Лесная 14)</t>
  </si>
  <si>
    <t>Магазин №1 «Центральный» (Энгельса 29)</t>
  </si>
  <si>
    <t>Магазин №8 (Рабочей молодежи 83)</t>
  </si>
  <si>
    <t>Магазин «Магнит» (Энгельса 76, Энгельса 97/1)</t>
  </si>
  <si>
    <t>Народная стройка (Народная стройка 6)</t>
  </si>
  <si>
    <t>Проходная Цеха №29</t>
  </si>
  <si>
    <t>Пушкина (Пушкина 19)</t>
  </si>
  <si>
    <t>Сад №2</t>
  </si>
  <si>
    <t>Сад №5</t>
  </si>
  <si>
    <t>Сад №7</t>
  </si>
  <si>
    <t>Сад №9</t>
  </si>
  <si>
    <t>Сад №10</t>
  </si>
  <si>
    <t>Сад №12</t>
  </si>
  <si>
    <t>Сделай сам (Карла Маркса 21)</t>
  </si>
  <si>
    <t>Торговый центр (Энгельса 68, Энгельса 93/1)</t>
  </si>
  <si>
    <t>Уют (Спортивная 1\2, Спортивная 8)</t>
  </si>
  <si>
    <t>Центральная проходная</t>
  </si>
  <si>
    <t>Цех №21 (ул. Северная, Цех №21)</t>
  </si>
  <si>
    <t>Чайка (Энгельса 42)</t>
  </si>
  <si>
    <t>Чкалова / Металлургов (Чкалова 76)</t>
  </si>
  <si>
    <t>посадок</t>
  </si>
  <si>
    <t>выходов</t>
  </si>
  <si>
    <t>суммарный пассажирооборот</t>
  </si>
  <si>
    <t>остановка</t>
  </si>
  <si>
    <t>в % от числа перемещений</t>
  </si>
  <si>
    <t>Таблица № 5.2</t>
  </si>
  <si>
    <t>Таблица № 5.3</t>
  </si>
  <si>
    <t>Распределение передвижений на автобусе по часам суток</t>
  </si>
  <si>
    <t>Распределение передвижений на автобусе по дням недели</t>
  </si>
  <si>
    <t>Маршрут автобуса</t>
  </si>
  <si>
    <t>затрудняюсь ответить</t>
  </si>
  <si>
    <t xml:space="preserve">в % </t>
  </si>
  <si>
    <t>Время выхода</t>
  </si>
  <si>
    <t>6.00-7.00</t>
  </si>
  <si>
    <t>14.00-15.00</t>
  </si>
  <si>
    <t>7.00-8.00</t>
  </si>
  <si>
    <t>9.00-10.00</t>
  </si>
  <si>
    <t>8.00-9.00</t>
  </si>
  <si>
    <t>10.00-11.00</t>
  </si>
  <si>
    <t>11.00-12.00</t>
  </si>
  <si>
    <t>12.00-13.00</t>
  </si>
  <si>
    <t>13.00-14.00</t>
  </si>
  <si>
    <t>15.00-16.00</t>
  </si>
  <si>
    <t>16.00-17.00</t>
  </si>
  <si>
    <t>17.00-18.00</t>
  </si>
  <si>
    <t>18.00-19.00</t>
  </si>
  <si>
    <t>19.00-20.00</t>
  </si>
  <si>
    <t>20.00-21.00</t>
  </si>
  <si>
    <t>Таблица № 6.1</t>
  </si>
  <si>
    <t>3. Характеристика передвижений по целям</t>
  </si>
  <si>
    <t>4. Характеристика передвижений по способам</t>
  </si>
  <si>
    <t>Передвижения по маршрутам городского автобуса</t>
  </si>
  <si>
    <t>6. Затраты времени на передвижения</t>
  </si>
  <si>
    <t>Распределение передвижений по затратам времени в зависимости от способа передвижений</t>
  </si>
  <si>
    <t>суммарно минут</t>
  </si>
  <si>
    <t>0=5</t>
  </si>
  <si>
    <t>6=10</t>
  </si>
  <si>
    <t>11=15</t>
  </si>
  <si>
    <t>16=20</t>
  </si>
  <si>
    <t>21=30</t>
  </si>
  <si>
    <t>31=45</t>
  </si>
  <si>
    <t>46=60</t>
  </si>
  <si>
    <t>61=75</t>
  </si>
  <si>
    <t>76=90</t>
  </si>
  <si>
    <t>91=105</t>
  </si>
  <si>
    <t>106=120</t>
  </si>
  <si>
    <t>121=300</t>
  </si>
  <si>
    <t>Перемещения пешком, как правило, укладываются в 15-минутный интервал, поездки на автобсе более длительны, но в интервал от 20 до 45 минут укладываются 2/3 таких передвижений</t>
  </si>
  <si>
    <t>Таблица № 6.2</t>
  </si>
  <si>
    <t xml:space="preserve">Распределение передвижений по затратам времени на передвижения с разными целями </t>
  </si>
  <si>
    <t>цели перемещений общая</t>
  </si>
  <si>
    <t>Таблица 6.3</t>
  </si>
  <si>
    <t>Затраты времени при поездках на городском автобусе</t>
  </si>
  <si>
    <t>%от ответивших</t>
  </si>
  <si>
    <t xml:space="preserve">ИТОГО: </t>
  </si>
  <si>
    <t>минут</t>
  </si>
  <si>
    <t>абс.число</t>
  </si>
  <si>
    <t>ожидание автобуса</t>
  </si>
  <si>
    <t>от остановки до цели</t>
  </si>
  <si>
    <t>от места выхода до остановки</t>
  </si>
  <si>
    <t>Исследование передвижений населения в г. Верхняя Салда</t>
  </si>
  <si>
    <t>7. Уровень удовлетворенности работой городского автобуса</t>
  </si>
  <si>
    <t>График 7.1</t>
  </si>
  <si>
    <t>Удовлетворенность работой городского общественного транспорта (городских автобусов)</t>
  </si>
  <si>
    <t xml:space="preserve">Частота </t>
  </si>
  <si>
    <t xml:space="preserve">Полностью удовлетворен </t>
  </si>
  <si>
    <t xml:space="preserve">Скорее удовлетворен </t>
  </si>
  <si>
    <t xml:space="preserve">Скорее не удовлетворен </t>
  </si>
  <si>
    <t xml:space="preserve">Полностью не удовлетворен </t>
  </si>
  <si>
    <t xml:space="preserve">Затрудняюсь ответить </t>
  </si>
  <si>
    <t xml:space="preserve">Не пользуюсь этим видом транспорта </t>
  </si>
  <si>
    <t xml:space="preserve">Итого ответивших: </t>
  </si>
  <si>
    <t>абс.заначения</t>
  </si>
  <si>
    <t xml:space="preserve">1 Восток </t>
  </si>
  <si>
    <t xml:space="preserve">2 Центр </t>
  </si>
  <si>
    <t xml:space="preserve">3 Правобережье </t>
  </si>
  <si>
    <t xml:space="preserve">4 Левобережье </t>
  </si>
  <si>
    <t>Удовлетворенность работой городского общественного транспорта (городских автобусов) в районах города</t>
  </si>
  <si>
    <t>Таблица 7.2</t>
  </si>
  <si>
    <t>Удовлетворенность работой городского общественного транспорта (городских автобусов) в возрастных группах</t>
  </si>
  <si>
    <t>***Возраст</t>
  </si>
  <si>
    <t xml:space="preserve">14-17 </t>
  </si>
  <si>
    <t xml:space="preserve">18-34 </t>
  </si>
  <si>
    <t xml:space="preserve">35-54 </t>
  </si>
  <si>
    <t xml:space="preserve">55 и старше </t>
  </si>
  <si>
    <t xml:space="preserve">Уменьшить временной промежуток между рейсами (чтобы чаще ходили автобусы) </t>
  </si>
  <si>
    <t xml:space="preserve">чтобы автобусы соблюдали расписание </t>
  </si>
  <si>
    <t xml:space="preserve">автобусы должны быть более вместительные, когда много людей, не тесно </t>
  </si>
  <si>
    <t xml:space="preserve">нужно обновить автопарк, убрать старые автобусы </t>
  </si>
  <si>
    <t xml:space="preserve">увеличить временной период работы отдельных маршрутов, особенно весной и летом </t>
  </si>
  <si>
    <t xml:space="preserve">охватить общественным транспортом большую территорию </t>
  </si>
  <si>
    <t xml:space="preserve">затруднились ответить </t>
  </si>
  <si>
    <t xml:space="preserve">чтобы водители были аккуратнее, соблюдали правила </t>
  </si>
  <si>
    <t xml:space="preserve">чтобы не отменяли рейсы </t>
  </si>
  <si>
    <t xml:space="preserve">отремонтировать дороги </t>
  </si>
  <si>
    <t xml:space="preserve">сделать маршруты более разнообразными (чтобы не ходили по одной и той же улице) </t>
  </si>
  <si>
    <t xml:space="preserve">благоустроить автобусные остановки </t>
  </si>
  <si>
    <t xml:space="preserve">снизить стоимость проезда для пенсионеров </t>
  </si>
  <si>
    <t xml:space="preserve">чтобы автобусы быстрее ехали </t>
  </si>
  <si>
    <t xml:space="preserve">на всех остановках должно быть расписание </t>
  </si>
  <si>
    <t xml:space="preserve">чтобы автобус мог остановиться на любой остановке по пути следования </t>
  </si>
  <si>
    <t xml:space="preserve">Сумма: </t>
  </si>
  <si>
    <t>Таблица 7.3</t>
  </si>
  <si>
    <t>Таблица 7.4</t>
  </si>
  <si>
    <t>абс. Значения</t>
  </si>
  <si>
    <t>Более половины (52%) жителей Верхней Салды удовлетворены работой городского общественного транспорта. Более четверти опрошенных (27%) не пользуются им. Разную степень неудовлетворенности городским общественным транспортом выразили только 18% опрошенных горожан. Самое частое пожелание к работе городского транспорта - чтобы чаще ходили автобусы.</t>
  </si>
  <si>
    <t>Таблица 1.12</t>
  </si>
  <si>
    <t>23% опрошенных не совершают поездки за пределы Верхней Салды. 17% жителей покидают город каждую неделю. Около трети – 1-2 раза в месяц, чуть более четверти жителей (28%) выезжают из города редко.</t>
  </si>
  <si>
    <t>Основное направление – Нижний Тагил, туда ездят почти половина (48%)  тех, кто выезжает из города. Екатеринбург второй по популярности – 34%. В Нижнюю Салду ездят только около 8%.</t>
  </si>
  <si>
    <t xml:space="preserve">Частота регулярных поездок за пределы Верхней Салды </t>
  </si>
  <si>
    <t>Не совершают поездок за пределы В. Салды</t>
  </si>
  <si>
    <t xml:space="preserve">Ездят каждый день </t>
  </si>
  <si>
    <t xml:space="preserve">Ездят 2-3 раза в неделю </t>
  </si>
  <si>
    <t xml:space="preserve">Ездят 1 раз в неделю </t>
  </si>
  <si>
    <t xml:space="preserve">Ездят 2 раза в месяц </t>
  </si>
  <si>
    <t xml:space="preserve">Ездят 1 раз в месяц </t>
  </si>
  <si>
    <t xml:space="preserve">Ездят, но реже 1 раза в месяц </t>
  </si>
  <si>
    <t xml:space="preserve">%от опрошенных </t>
  </si>
  <si>
    <t xml:space="preserve">Нижний Тагил </t>
  </si>
  <si>
    <t xml:space="preserve">Екатеринбург </t>
  </si>
  <si>
    <t xml:space="preserve">Нижняя Салда </t>
  </si>
  <si>
    <t xml:space="preserve">Алапаевск </t>
  </si>
  <si>
    <t xml:space="preserve">сад </t>
  </si>
  <si>
    <t xml:space="preserve">деревня Никитино </t>
  </si>
  <si>
    <t xml:space="preserve">пос. Басьяновский </t>
  </si>
  <si>
    <t xml:space="preserve">Верхняя Пышма </t>
  </si>
  <si>
    <t xml:space="preserve">деревня Северная </t>
  </si>
  <si>
    <t xml:space="preserve">деревня Ива </t>
  </si>
  <si>
    <t xml:space="preserve">Невьянск </t>
  </si>
  <si>
    <t xml:space="preserve">деревня Нелобо </t>
  </si>
  <si>
    <t xml:space="preserve">Лобва </t>
  </si>
  <si>
    <t xml:space="preserve">Пермь </t>
  </si>
  <si>
    <t xml:space="preserve">Синячиха </t>
  </si>
  <si>
    <t xml:space="preserve">деревни Медведево, Малыгино </t>
  </si>
  <si>
    <t>Таблица 1.13</t>
  </si>
  <si>
    <t>Направления регулярных поездок за пределы Верхней Салды</t>
  </si>
  <si>
    <t>Пожелания к работе общественного транспорта (ответы на открытый вопрос).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</si>
</sst>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/>
    <xf numFmtId="0" fontId="9" fillId="0" borderId="0" xfId="0" applyFont="1" applyBorder="1" applyAlignment="1">
      <alignment horizont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9" fontId="7" fillId="0" borderId="2" xfId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5" fillId="0" borderId="2" xfId="0" applyFont="1" applyBorder="1"/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9" fontId="7" fillId="0" borderId="3" xfId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6" fillId="0" borderId="0" xfId="2"/>
    <xf numFmtId="9" fontId="7" fillId="3" borderId="3" xfId="1" applyFont="1" applyFill="1" applyBorder="1" applyAlignment="1">
      <alignment horizontal="center" vertical="center" wrapText="1"/>
    </xf>
    <xf numFmtId="0" fontId="16" fillId="0" borderId="0" xfId="2" applyAlignment="1">
      <alignment horizontal="left"/>
    </xf>
    <xf numFmtId="1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1" fontId="0" fillId="5" borderId="2" xfId="0" applyNumberFormat="1" applyFill="1" applyBorder="1" applyAlignment="1">
      <alignment horizontal="center"/>
    </xf>
    <xf numFmtId="9" fontId="7" fillId="5" borderId="2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wrapText="1"/>
    </xf>
    <xf numFmtId="1" fontId="7" fillId="3" borderId="3" xfId="0" applyNumberFormat="1" applyFont="1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 vertical="center" wrapText="1"/>
    </xf>
    <xf numFmtId="9" fontId="0" fillId="5" borderId="2" xfId="1" applyFont="1" applyFill="1" applyBorder="1" applyAlignment="1">
      <alignment horizontal="center"/>
    </xf>
    <xf numFmtId="0" fontId="17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16" fillId="0" borderId="0" xfId="2" applyAlignment="1">
      <alignment horizontal="left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5</xdr:col>
      <xdr:colOff>404354</xdr:colOff>
      <xdr:row>28</xdr:row>
      <xdr:rowOff>124102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5700254" cy="3200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8"/>
  <sheetViews>
    <sheetView tabSelected="1" view="pageLayout" zoomScaleNormal="100" workbookViewId="0">
      <selection activeCell="C3" sqref="C3"/>
    </sheetView>
  </sheetViews>
  <sheetFormatPr defaultRowHeight="12.75" x14ac:dyDescent="0.2"/>
  <sheetData>
    <row r="2" spans="1:2" ht="18" x14ac:dyDescent="0.25">
      <c r="A2" s="79" t="s">
        <v>293</v>
      </c>
    </row>
    <row r="4" spans="1:2" ht="15.75" x14ac:dyDescent="0.25">
      <c r="A4" s="113" t="s">
        <v>140</v>
      </c>
    </row>
    <row r="5" spans="1:2" x14ac:dyDescent="0.2">
      <c r="A5" t="s">
        <v>141</v>
      </c>
    </row>
    <row r="6" spans="1:2" x14ac:dyDescent="0.2">
      <c r="B6" s="58" t="s">
        <v>3</v>
      </c>
    </row>
    <row r="7" spans="1:2" x14ac:dyDescent="0.2">
      <c r="B7" s="58" t="s">
        <v>6</v>
      </c>
    </row>
    <row r="8" spans="1:2" x14ac:dyDescent="0.2">
      <c r="B8" s="58" t="s">
        <v>10</v>
      </c>
    </row>
    <row r="9" spans="1:2" x14ac:dyDescent="0.2">
      <c r="B9" s="58" t="s">
        <v>12</v>
      </c>
    </row>
    <row r="10" spans="1:2" x14ac:dyDescent="0.2">
      <c r="B10" s="58" t="s">
        <v>62</v>
      </c>
    </row>
    <row r="11" spans="1:2" x14ac:dyDescent="0.2">
      <c r="B11" s="58" t="s">
        <v>18</v>
      </c>
    </row>
    <row r="12" spans="1:2" x14ac:dyDescent="0.2">
      <c r="B12" s="58" t="s">
        <v>17</v>
      </c>
    </row>
    <row r="13" spans="1:2" x14ac:dyDescent="0.2">
      <c r="B13" s="58" t="s">
        <v>89</v>
      </c>
    </row>
    <row r="14" spans="1:2" x14ac:dyDescent="0.2">
      <c r="B14" s="58" t="s">
        <v>16</v>
      </c>
    </row>
    <row r="15" spans="1:2" x14ac:dyDescent="0.2">
      <c r="B15" s="58" t="s">
        <v>108</v>
      </c>
    </row>
    <row r="16" spans="1:2" x14ac:dyDescent="0.2">
      <c r="B16" s="58" t="s">
        <v>112</v>
      </c>
    </row>
    <row r="17" spans="1:2" x14ac:dyDescent="0.2">
      <c r="B17" s="58" t="s">
        <v>113</v>
      </c>
    </row>
    <row r="18" spans="1:2" x14ac:dyDescent="0.2">
      <c r="B18" s="58" t="s">
        <v>342</v>
      </c>
    </row>
    <row r="19" spans="1:2" x14ac:dyDescent="0.2">
      <c r="B19" s="58" t="s">
        <v>368</v>
      </c>
    </row>
    <row r="21" spans="1:2" x14ac:dyDescent="0.2">
      <c r="A21" t="s">
        <v>149</v>
      </c>
    </row>
    <row r="22" spans="1:2" x14ac:dyDescent="0.2">
      <c r="B22" s="60" t="s">
        <v>102</v>
      </c>
    </row>
    <row r="23" spans="1:2" x14ac:dyDescent="0.2">
      <c r="B23" s="58" t="s">
        <v>119</v>
      </c>
    </row>
    <row r="24" spans="1:2" x14ac:dyDescent="0.2">
      <c r="B24" s="58" t="s">
        <v>166</v>
      </c>
    </row>
    <row r="26" spans="1:2" x14ac:dyDescent="0.2">
      <c r="A26" t="s">
        <v>262</v>
      </c>
    </row>
    <row r="27" spans="1:2" x14ac:dyDescent="0.2">
      <c r="B27" s="60" t="s">
        <v>132</v>
      </c>
    </row>
    <row r="28" spans="1:2" x14ac:dyDescent="0.2">
      <c r="B28" s="60" t="s">
        <v>136</v>
      </c>
    </row>
    <row r="29" spans="1:2" x14ac:dyDescent="0.2">
      <c r="B29" s="60" t="s">
        <v>139</v>
      </c>
    </row>
    <row r="30" spans="1:2" x14ac:dyDescent="0.2">
      <c r="B30" s="60" t="s">
        <v>147</v>
      </c>
    </row>
    <row r="31" spans="1:2" x14ac:dyDescent="0.2">
      <c r="B31" s="60" t="s">
        <v>144</v>
      </c>
    </row>
    <row r="32" spans="1:2" x14ac:dyDescent="0.2">
      <c r="B32" s="60" t="s">
        <v>146</v>
      </c>
    </row>
    <row r="33" spans="1:2" x14ac:dyDescent="0.2">
      <c r="B33" s="60" t="s">
        <v>148</v>
      </c>
    </row>
    <row r="35" spans="1:2" x14ac:dyDescent="0.2">
      <c r="A35" t="s">
        <v>263</v>
      </c>
    </row>
    <row r="36" spans="1:2" x14ac:dyDescent="0.2">
      <c r="B36" s="58" t="s">
        <v>155</v>
      </c>
    </row>
    <row r="37" spans="1:2" x14ac:dyDescent="0.2">
      <c r="B37" s="58" t="s">
        <v>170</v>
      </c>
    </row>
    <row r="38" spans="1:2" x14ac:dyDescent="0.2">
      <c r="B38" s="58" t="s">
        <v>175</v>
      </c>
    </row>
    <row r="39" spans="1:2" x14ac:dyDescent="0.2">
      <c r="B39" s="58" t="s">
        <v>186</v>
      </c>
    </row>
    <row r="40" spans="1:2" x14ac:dyDescent="0.2">
      <c r="B40" s="58" t="s">
        <v>189</v>
      </c>
    </row>
    <row r="41" spans="1:2" x14ac:dyDescent="0.2">
      <c r="B41" s="58" t="s">
        <v>191</v>
      </c>
    </row>
    <row r="43" spans="1:2" x14ac:dyDescent="0.2">
      <c r="A43" t="s">
        <v>193</v>
      </c>
    </row>
    <row r="44" spans="1:2" x14ac:dyDescent="0.2">
      <c r="B44" s="60" t="s">
        <v>264</v>
      </c>
    </row>
    <row r="45" spans="1:2" x14ac:dyDescent="0.2">
      <c r="B45" s="60" t="s">
        <v>199</v>
      </c>
    </row>
    <row r="46" spans="1:2" x14ac:dyDescent="0.2">
      <c r="B46" s="60" t="s">
        <v>241</v>
      </c>
    </row>
    <row r="47" spans="1:2" x14ac:dyDescent="0.2">
      <c r="B47" s="60" t="s">
        <v>240</v>
      </c>
    </row>
    <row r="49" spans="1:2" x14ac:dyDescent="0.2">
      <c r="A49" t="s">
        <v>265</v>
      </c>
    </row>
    <row r="50" spans="1:2" x14ac:dyDescent="0.2">
      <c r="B50" s="60" t="s">
        <v>266</v>
      </c>
    </row>
    <row r="51" spans="1:2" x14ac:dyDescent="0.2">
      <c r="B51" s="58" t="s">
        <v>282</v>
      </c>
    </row>
    <row r="52" spans="1:2" x14ac:dyDescent="0.2">
      <c r="B52" s="58" t="s">
        <v>285</v>
      </c>
    </row>
    <row r="54" spans="1:2" x14ac:dyDescent="0.2">
      <c r="A54" t="s">
        <v>294</v>
      </c>
    </row>
    <row r="55" spans="1:2" x14ac:dyDescent="0.2">
      <c r="B55" s="147" t="s">
        <v>296</v>
      </c>
    </row>
    <row r="56" spans="1:2" ht="12.75" customHeight="1" x14ac:dyDescent="0.2">
      <c r="B56" s="58" t="s">
        <v>310</v>
      </c>
    </row>
    <row r="57" spans="1:2" ht="12.75" customHeight="1" x14ac:dyDescent="0.2">
      <c r="B57" s="58" t="s">
        <v>312</v>
      </c>
    </row>
    <row r="58" spans="1:2" x14ac:dyDescent="0.2">
      <c r="B58" s="58" t="s">
        <v>369</v>
      </c>
    </row>
  </sheetData>
  <hyperlinks>
    <hyperlink ref="B6" location="население!A13" display="Структура обследованного населения по районам проживания"/>
    <hyperlink ref="B7" location="население!A22" display="Распределение населения районов по роду деятельности"/>
    <hyperlink ref="B8" location="население!A60" display="Структура обследованного населения по полу"/>
    <hyperlink ref="B9" location="население!A77" display="Структура обследованного населения по возрасту"/>
    <hyperlink ref="B10" location="население!A100" display="Распределение домохозяйств в зависимости от наличия и количества в семье личного автомобиля"/>
    <hyperlink ref="B11" location="население!A120" display="Распределение домохозяйств по уровню среднего дохода в семье"/>
    <hyperlink ref="B12" location="население!A154" display="Распределение домохозяйств по количеству человек в семье"/>
    <hyperlink ref="B13" location="население!A179" display="Распределение домохозяйств по наличию детей до 17 лет (включительно)."/>
    <hyperlink ref="B14" location="население!A195" display="Распределение населения районов по количеству перемещений за день"/>
    <hyperlink ref="B15" location="население!A242" display="Распределение работающих по районам приложения труда"/>
    <hyperlink ref="B16" location="население!A269" display="Распределение учащихся по районам обучения"/>
    <hyperlink ref="B17" location="население!A295" display="Распределение работающих и учащихся по месту работы/учебы"/>
    <hyperlink ref="B22" location="подвижность!A9" display="Количество передвижений населения в разных районах (подвижность населения) с любыми целями"/>
    <hyperlink ref="B23" location="подвижность!A56" display="Структура передвижений по целям (количество передвижений)"/>
    <hyperlink ref="B24" location="подвижность!A103" display="Структура передвижений по дням недели"/>
    <hyperlink ref="B27" location="цели!A5" display="Количество передвижений населения (из района в район) со всеми целями"/>
    <hyperlink ref="B28" location="цели!A51" display="Количество передвижений населения (из района в район) с трудовыми целями"/>
    <hyperlink ref="B29" location="цели!A99" display="Количество передвижений населения (из района в район) с учебными целями"/>
    <hyperlink ref="B30" location="цели!A147" display="Количество передвижений населения (из района в район) с трудовыми и учебными целями (суммарно)"/>
    <hyperlink ref="B31" location="цели!A195" display="Количество передвижений населения (из района в район) с бытовыми целями"/>
    <hyperlink ref="B32" location="цели!A243" display="Количество передвижений населения (из района в район) с гостевыми и досуговыми целями"/>
    <hyperlink ref="B33" location="цели!A291" display="Количество передвижений населения (из района в район) с бытовыми, гостевыми и досуговыми целями (суммарно)"/>
    <hyperlink ref="B36" location="способы!A8" display="Структура передвижений по способам перемещений"/>
    <hyperlink ref="B37" location="способы!A59" display="Структура передвижений по способам перемещений (сокращенно)"/>
    <hyperlink ref="B38" location="способы!A95" display="Структура передвижений по способам перемещений (сокращенно) в будние дни"/>
    <hyperlink ref="B39" location="способы!A129" display="Структура передвижений по способам перемещений (сокращенно) в выходные дни"/>
    <hyperlink ref="B40" location="способы!A161" display="Структура передвижений по способам перемещений (сокращенно) с трудовыми и учебными целями"/>
    <hyperlink ref="B41" location="способы!A191" display="Структура передвижений по способам перемещений (сокращенно) с бытовыми, гостевыми и досуговыми целями"/>
    <hyperlink ref="B44" location="остановки!A6" display="Перемещения по маршрутам городского автобуса"/>
    <hyperlink ref="B45" location="остановки!A24" display="Пассажирооборот остановочных комплексов"/>
    <hyperlink ref="B46" location="остановки!A64" display="Распределение передвижений на автобусе по дням недели"/>
    <hyperlink ref="B47" location="остановки!A105" display="Распределение передвижений на автобусе по часам суток"/>
    <hyperlink ref="B18" location="население!A327" display="Частота регулярных поездок за пределы Верхней Салды "/>
    <hyperlink ref="B19" location="население!A344" display="Направления регулярных поездок за пределы Верхней Салды"/>
    <hyperlink ref="B50" location="время!A10" display="Распределение передвижений по затратам времени в зависимости от способа передвижений"/>
    <hyperlink ref="B51" location="время!A59" display="Распределение передвижений по затратам времени на передвижения с разными целями "/>
    <hyperlink ref="B52" location="время!A98" display="Затраты времени при поездках на городском автобусе"/>
    <hyperlink ref="B55" location="оценки!A8" display="Удовлетворенность работой городского общественного транспорта (городских автобусов)"/>
    <hyperlink ref="B56" location="оценки!A50" display="Удовлетворенность работой городского общественного транспорта (городских автобусов) в районах города"/>
    <hyperlink ref="B57" location="оценки!A64" display="Удовлетворенность работой городского общественного транспорта (городских автобусов) в возрастных группах"/>
    <hyperlink ref="B58" location="оценки!A78" display="Пожелания к работе общественного транспорта (ответы на открытый вопрос)."/>
  </hyperlink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view="pageLayout" zoomScaleNormal="100" workbookViewId="0">
      <selection activeCell="A2" sqref="A2:F5"/>
    </sheetView>
  </sheetViews>
  <sheetFormatPr defaultRowHeight="12.75" x14ac:dyDescent="0.2"/>
  <cols>
    <col min="1" max="1" width="20.42578125" customWidth="1"/>
    <col min="2" max="2" width="17.85546875" customWidth="1"/>
    <col min="3" max="3" width="14" customWidth="1"/>
    <col min="4" max="5" width="15.140625" customWidth="1"/>
    <col min="6" max="6" width="9.42578125" bestFit="1" customWidth="1"/>
  </cols>
  <sheetData>
    <row r="1" spans="1:6" ht="18" x14ac:dyDescent="0.25">
      <c r="A1" s="79" t="s">
        <v>187</v>
      </c>
    </row>
    <row r="2" spans="1:6" x14ac:dyDescent="0.2">
      <c r="A2" s="94" t="s">
        <v>103</v>
      </c>
      <c r="B2" s="94"/>
      <c r="C2" s="94"/>
      <c r="D2" s="94"/>
      <c r="E2" s="94"/>
      <c r="F2" s="94"/>
    </row>
    <row r="3" spans="1:6" x14ac:dyDescent="0.2">
      <c r="A3" s="94"/>
      <c r="B3" s="94"/>
      <c r="C3" s="94"/>
      <c r="D3" s="94"/>
      <c r="E3" s="94"/>
      <c r="F3" s="94"/>
    </row>
    <row r="4" spans="1:6" x14ac:dyDescent="0.2">
      <c r="A4" s="94"/>
      <c r="B4" s="94"/>
      <c r="C4" s="94"/>
      <c r="D4" s="94"/>
      <c r="E4" s="94"/>
      <c r="F4" s="94"/>
    </row>
    <row r="5" spans="1:6" x14ac:dyDescent="0.2">
      <c r="A5" s="94"/>
      <c r="B5" s="94"/>
      <c r="C5" s="94"/>
      <c r="D5" s="94"/>
      <c r="E5" s="94"/>
      <c r="F5" s="94"/>
    </row>
    <row r="7" spans="1:6" ht="18.75" x14ac:dyDescent="0.3">
      <c r="A7" s="50" t="s">
        <v>25</v>
      </c>
      <c r="B7" s="50" t="s">
        <v>26</v>
      </c>
      <c r="C7" s="95" t="s">
        <v>27</v>
      </c>
      <c r="D7" s="95"/>
      <c r="E7" s="95"/>
      <c r="F7" s="95"/>
    </row>
    <row r="8" spans="1:6" ht="26.25" customHeight="1" x14ac:dyDescent="0.25">
      <c r="A8" s="50">
        <v>1</v>
      </c>
      <c r="B8" s="50" t="s">
        <v>28</v>
      </c>
      <c r="C8" s="96" t="s">
        <v>29</v>
      </c>
      <c r="D8" s="96"/>
      <c r="E8" s="96"/>
      <c r="F8" s="96"/>
    </row>
    <row r="9" spans="1:6" ht="47.25" customHeight="1" x14ac:dyDescent="0.25">
      <c r="A9" s="50">
        <v>2</v>
      </c>
      <c r="B9" s="50" t="s">
        <v>30</v>
      </c>
      <c r="C9" s="96" t="s">
        <v>31</v>
      </c>
      <c r="D9" s="96"/>
      <c r="E9" s="96"/>
      <c r="F9" s="96"/>
    </row>
    <row r="10" spans="1:6" ht="15" customHeight="1" x14ac:dyDescent="0.25">
      <c r="A10" s="50">
        <v>3</v>
      </c>
      <c r="B10" s="50" t="s">
        <v>32</v>
      </c>
      <c r="C10" s="96" t="s">
        <v>33</v>
      </c>
      <c r="D10" s="96"/>
      <c r="E10" s="96"/>
      <c r="F10" s="96"/>
    </row>
    <row r="11" spans="1:6" ht="26.25" customHeight="1" x14ac:dyDescent="0.25">
      <c r="A11" s="50">
        <v>4</v>
      </c>
      <c r="B11" s="50" t="s">
        <v>34</v>
      </c>
      <c r="C11" s="96" t="s">
        <v>35</v>
      </c>
      <c r="D11" s="96"/>
      <c r="E11" s="96"/>
      <c r="F11" s="96"/>
    </row>
    <row r="12" spans="1:6" ht="14.25" customHeight="1" x14ac:dyDescent="0.3">
      <c r="A12" s="12"/>
      <c r="B12" s="12"/>
      <c r="C12" s="13"/>
      <c r="D12" s="13"/>
      <c r="E12" s="13"/>
      <c r="F12" s="13"/>
    </row>
    <row r="13" spans="1:6" x14ac:dyDescent="0.2">
      <c r="A13" s="4" t="s">
        <v>4</v>
      </c>
    </row>
    <row r="14" spans="1:6" x14ac:dyDescent="0.2">
      <c r="A14" s="5" t="s">
        <v>3</v>
      </c>
    </row>
    <row r="15" spans="1:6" ht="51" x14ac:dyDescent="0.2">
      <c r="A15" s="2" t="s">
        <v>24</v>
      </c>
      <c r="B15" s="3" t="s">
        <v>0</v>
      </c>
      <c r="C15" s="48" t="s">
        <v>2</v>
      </c>
      <c r="D15" s="3" t="s">
        <v>36</v>
      </c>
      <c r="E15" s="48" t="s">
        <v>137</v>
      </c>
    </row>
    <row r="16" spans="1:6" x14ac:dyDescent="0.2">
      <c r="A16" s="7" t="s">
        <v>20</v>
      </c>
      <c r="B16" s="42">
        <v>230</v>
      </c>
      <c r="C16" s="38">
        <v>0.50700000000000001</v>
      </c>
      <c r="D16" s="49">
        <v>21403</v>
      </c>
      <c r="E16" s="38">
        <v>0.50394386758023124</v>
      </c>
    </row>
    <row r="17" spans="1:6" x14ac:dyDescent="0.2">
      <c r="A17" s="7" t="s">
        <v>21</v>
      </c>
      <c r="B17" s="42">
        <v>138</v>
      </c>
      <c r="C17" s="38">
        <v>0.30399999999999999</v>
      </c>
      <c r="D17" s="49">
        <v>12935</v>
      </c>
      <c r="E17" s="38">
        <v>0.30456075910621366</v>
      </c>
    </row>
    <row r="18" spans="1:6" x14ac:dyDescent="0.2">
      <c r="A18" s="7" t="s">
        <v>22</v>
      </c>
      <c r="B18" s="42">
        <v>35</v>
      </c>
      <c r="C18" s="38">
        <v>7.6999999999999999E-2</v>
      </c>
      <c r="D18" s="49">
        <v>3284</v>
      </c>
      <c r="E18" s="38">
        <v>7.7323350050622783E-2</v>
      </c>
    </row>
    <row r="19" spans="1:6" x14ac:dyDescent="0.2">
      <c r="A19" s="7" t="s">
        <v>23</v>
      </c>
      <c r="B19" s="42">
        <v>51</v>
      </c>
      <c r="C19" s="38">
        <v>0.11199999999999999</v>
      </c>
      <c r="D19" s="49">
        <v>4849</v>
      </c>
      <c r="E19" s="38">
        <v>0.11417202326293235</v>
      </c>
    </row>
    <row r="20" spans="1:6" x14ac:dyDescent="0.2">
      <c r="A20" s="9" t="s">
        <v>1</v>
      </c>
      <c r="B20" s="47">
        <v>454</v>
      </c>
      <c r="C20" s="38">
        <v>1</v>
      </c>
      <c r="D20" s="49">
        <f>SUM(D16:D19)</f>
        <v>42471</v>
      </c>
      <c r="E20" s="38">
        <v>1</v>
      </c>
    </row>
    <row r="22" spans="1:6" x14ac:dyDescent="0.2">
      <c r="A22" s="4" t="s">
        <v>7</v>
      </c>
    </row>
    <row r="23" spans="1:6" x14ac:dyDescent="0.2">
      <c r="A23" s="5" t="s">
        <v>6</v>
      </c>
    </row>
    <row r="24" spans="1:6" x14ac:dyDescent="0.2">
      <c r="A24" t="s">
        <v>5</v>
      </c>
    </row>
    <row r="25" spans="1:6" x14ac:dyDescent="0.2">
      <c r="A25" s="89" t="s">
        <v>37</v>
      </c>
      <c r="B25" s="91" t="s">
        <v>19</v>
      </c>
      <c r="C25" s="92"/>
      <c r="D25" s="92"/>
      <c r="E25" s="92"/>
      <c r="F25" s="93"/>
    </row>
    <row r="26" spans="1:6" x14ac:dyDescent="0.2">
      <c r="A26" s="90"/>
      <c r="B26" s="11" t="s">
        <v>20</v>
      </c>
      <c r="C26" s="11" t="s">
        <v>21</v>
      </c>
      <c r="D26" s="11" t="s">
        <v>22</v>
      </c>
      <c r="E26" s="11" t="s">
        <v>23</v>
      </c>
      <c r="F26" s="16" t="s">
        <v>38</v>
      </c>
    </row>
    <row r="27" spans="1:6" ht="36" x14ac:dyDescent="0.2">
      <c r="A27" s="7" t="s">
        <v>39</v>
      </c>
      <c r="B27" s="11">
        <v>5</v>
      </c>
      <c r="C27" s="11">
        <v>2</v>
      </c>
      <c r="D27" s="11">
        <v>0</v>
      </c>
      <c r="E27" s="11">
        <v>0</v>
      </c>
      <c r="F27" s="16">
        <v>7</v>
      </c>
    </row>
    <row r="28" spans="1:6" ht="24" x14ac:dyDescent="0.2">
      <c r="A28" s="7" t="s">
        <v>40</v>
      </c>
      <c r="B28" s="11">
        <v>7</v>
      </c>
      <c r="C28" s="11">
        <v>2</v>
      </c>
      <c r="D28" s="11">
        <v>0</v>
      </c>
      <c r="E28" s="11">
        <v>1</v>
      </c>
      <c r="F28" s="16">
        <v>10</v>
      </c>
    </row>
    <row r="29" spans="1:6" ht="24" x14ac:dyDescent="0.2">
      <c r="A29" s="7" t="s">
        <v>41</v>
      </c>
      <c r="B29" s="11">
        <v>51</v>
      </c>
      <c r="C29" s="11">
        <v>26</v>
      </c>
      <c r="D29" s="11">
        <v>1</v>
      </c>
      <c r="E29" s="11">
        <v>3</v>
      </c>
      <c r="F29" s="16">
        <v>81</v>
      </c>
    </row>
    <row r="30" spans="1:6" ht="29.25" customHeight="1" x14ac:dyDescent="0.2">
      <c r="A30" s="7" t="s">
        <v>42</v>
      </c>
      <c r="B30" s="11">
        <v>16</v>
      </c>
      <c r="C30" s="11">
        <v>11</v>
      </c>
      <c r="D30" s="11">
        <v>4</v>
      </c>
      <c r="E30" s="11">
        <v>3</v>
      </c>
      <c r="F30" s="16">
        <v>34</v>
      </c>
    </row>
    <row r="31" spans="1:6" x14ac:dyDescent="0.2">
      <c r="A31" s="7" t="s">
        <v>43</v>
      </c>
      <c r="B31" s="11">
        <v>48</v>
      </c>
      <c r="C31" s="11">
        <v>31</v>
      </c>
      <c r="D31" s="11">
        <v>17</v>
      </c>
      <c r="E31" s="11">
        <v>18</v>
      </c>
      <c r="F31" s="16">
        <v>114</v>
      </c>
    </row>
    <row r="32" spans="1:6" ht="24" x14ac:dyDescent="0.2">
      <c r="A32" s="7" t="s">
        <v>44</v>
      </c>
      <c r="B32" s="11">
        <v>1</v>
      </c>
      <c r="C32" s="11">
        <v>2</v>
      </c>
      <c r="D32" s="11">
        <v>0</v>
      </c>
      <c r="E32" s="11">
        <v>1</v>
      </c>
      <c r="F32" s="16">
        <v>4</v>
      </c>
    </row>
    <row r="33" spans="1:6" ht="24" x14ac:dyDescent="0.2">
      <c r="A33" s="7" t="s">
        <v>45</v>
      </c>
      <c r="B33" s="11">
        <v>1</v>
      </c>
      <c r="C33" s="11">
        <v>0</v>
      </c>
      <c r="D33" s="11">
        <v>0</v>
      </c>
      <c r="E33" s="11">
        <v>0</v>
      </c>
      <c r="F33" s="16">
        <v>1</v>
      </c>
    </row>
    <row r="34" spans="1:6" x14ac:dyDescent="0.2">
      <c r="A34" s="7" t="s">
        <v>46</v>
      </c>
      <c r="B34" s="11">
        <v>66</v>
      </c>
      <c r="C34" s="11">
        <v>51</v>
      </c>
      <c r="D34" s="11">
        <v>9</v>
      </c>
      <c r="E34" s="11">
        <v>18</v>
      </c>
      <c r="F34" s="16">
        <v>144</v>
      </c>
    </row>
    <row r="35" spans="1:6" x14ac:dyDescent="0.2">
      <c r="A35" s="7" t="s">
        <v>47</v>
      </c>
      <c r="B35" s="11">
        <v>20</v>
      </c>
      <c r="C35" s="11">
        <v>3</v>
      </c>
      <c r="D35" s="11">
        <v>1</v>
      </c>
      <c r="E35" s="11">
        <v>4</v>
      </c>
      <c r="F35" s="16">
        <v>28</v>
      </c>
    </row>
    <row r="36" spans="1:6" x14ac:dyDescent="0.2">
      <c r="A36" s="7" t="s">
        <v>48</v>
      </c>
      <c r="B36" s="11">
        <v>6</v>
      </c>
      <c r="C36" s="11">
        <v>3</v>
      </c>
      <c r="D36" s="11">
        <v>1</v>
      </c>
      <c r="E36" s="11">
        <v>1</v>
      </c>
      <c r="F36" s="16">
        <v>11</v>
      </c>
    </row>
    <row r="37" spans="1:6" ht="24" x14ac:dyDescent="0.2">
      <c r="A37" s="7" t="s">
        <v>49</v>
      </c>
      <c r="B37" s="11">
        <v>8</v>
      </c>
      <c r="C37" s="11">
        <v>5</v>
      </c>
      <c r="D37" s="11">
        <v>2</v>
      </c>
      <c r="E37" s="11">
        <v>2</v>
      </c>
      <c r="F37" s="16">
        <v>17</v>
      </c>
    </row>
    <row r="38" spans="1:6" x14ac:dyDescent="0.2">
      <c r="A38" s="7" t="s">
        <v>50</v>
      </c>
      <c r="B38" s="11">
        <v>1</v>
      </c>
      <c r="C38" s="11">
        <v>2</v>
      </c>
      <c r="D38" s="11">
        <v>0</v>
      </c>
      <c r="E38" s="11">
        <v>0</v>
      </c>
      <c r="F38" s="16">
        <v>3</v>
      </c>
    </row>
    <row r="39" spans="1:6" x14ac:dyDescent="0.2">
      <c r="A39" s="10" t="s">
        <v>38</v>
      </c>
      <c r="B39" s="16">
        <v>230</v>
      </c>
      <c r="C39" s="16">
        <v>138</v>
      </c>
      <c r="D39" s="16">
        <v>35</v>
      </c>
      <c r="E39" s="16">
        <v>51</v>
      </c>
      <c r="F39" s="16">
        <v>454</v>
      </c>
    </row>
    <row r="42" spans="1:6" x14ac:dyDescent="0.2">
      <c r="A42" t="s">
        <v>52</v>
      </c>
    </row>
    <row r="43" spans="1:6" x14ac:dyDescent="0.2">
      <c r="A43" s="89" t="s">
        <v>37</v>
      </c>
      <c r="B43" s="91" t="s">
        <v>19</v>
      </c>
      <c r="C43" s="92"/>
      <c r="D43" s="92"/>
      <c r="E43" s="92"/>
      <c r="F43" s="93"/>
    </row>
    <row r="44" spans="1:6" x14ac:dyDescent="0.2">
      <c r="A44" s="90"/>
      <c r="B44" s="36" t="s">
        <v>20</v>
      </c>
      <c r="C44" s="36" t="s">
        <v>21</v>
      </c>
      <c r="D44" s="36" t="s">
        <v>22</v>
      </c>
      <c r="E44" s="36" t="s">
        <v>23</v>
      </c>
      <c r="F44" s="37" t="s">
        <v>38</v>
      </c>
    </row>
    <row r="45" spans="1:6" ht="36" x14ac:dyDescent="0.2">
      <c r="A45" s="34" t="s">
        <v>39</v>
      </c>
      <c r="B45" s="38">
        <v>2.2000000000000002E-2</v>
      </c>
      <c r="C45" s="38">
        <v>1.3999999999999999E-2</v>
      </c>
      <c r="D45" s="38">
        <v>0</v>
      </c>
      <c r="E45" s="38">
        <v>0</v>
      </c>
      <c r="F45" s="38">
        <v>1.4999999999999999E-2</v>
      </c>
    </row>
    <row r="46" spans="1:6" ht="24" x14ac:dyDescent="0.2">
      <c r="A46" s="34" t="s">
        <v>40</v>
      </c>
      <c r="B46" s="38">
        <v>0.03</v>
      </c>
      <c r="C46" s="38">
        <v>1.3999999999999999E-2</v>
      </c>
      <c r="D46" s="38">
        <v>0</v>
      </c>
      <c r="E46" s="38">
        <v>0.02</v>
      </c>
      <c r="F46" s="38">
        <v>2.2000000000000002E-2</v>
      </c>
    </row>
    <row r="47" spans="1:6" ht="24" x14ac:dyDescent="0.2">
      <c r="A47" s="34" t="s">
        <v>41</v>
      </c>
      <c r="B47" s="38">
        <v>0.222</v>
      </c>
      <c r="C47" s="38">
        <v>0.188</v>
      </c>
      <c r="D47" s="38">
        <v>2.8999999999999998E-2</v>
      </c>
      <c r="E47" s="38">
        <v>5.9000000000000004E-2</v>
      </c>
      <c r="F47" s="38">
        <v>0.17800000000000002</v>
      </c>
    </row>
    <row r="48" spans="1:6" ht="36" x14ac:dyDescent="0.2">
      <c r="A48" s="34" t="s">
        <v>42</v>
      </c>
      <c r="B48" s="38">
        <v>7.0000000000000007E-2</v>
      </c>
      <c r="C48" s="38">
        <v>0.08</v>
      </c>
      <c r="D48" s="38">
        <v>0.114</v>
      </c>
      <c r="E48" s="38">
        <v>5.9000000000000004E-2</v>
      </c>
      <c r="F48" s="38">
        <v>7.4999999999999997E-2</v>
      </c>
    </row>
    <row r="49" spans="1:6" x14ac:dyDescent="0.2">
      <c r="A49" s="34" t="s">
        <v>43</v>
      </c>
      <c r="B49" s="38">
        <v>0.20899999999999999</v>
      </c>
      <c r="C49" s="38">
        <v>0.22500000000000001</v>
      </c>
      <c r="D49" s="38">
        <v>0.48599999999999999</v>
      </c>
      <c r="E49" s="38">
        <v>0.35299999999999998</v>
      </c>
      <c r="F49" s="38">
        <v>0.251</v>
      </c>
    </row>
    <row r="50" spans="1:6" ht="24" x14ac:dyDescent="0.2">
      <c r="A50" s="34" t="s">
        <v>44</v>
      </c>
      <c r="B50" s="38">
        <v>4.0000000000000001E-3</v>
      </c>
      <c r="C50" s="38">
        <v>1.3999999999999999E-2</v>
      </c>
      <c r="D50" s="38">
        <v>0</v>
      </c>
      <c r="E50" s="38">
        <v>0.02</v>
      </c>
      <c r="F50" s="38">
        <v>9.0000000000000011E-3</v>
      </c>
    </row>
    <row r="51" spans="1:6" ht="24" x14ac:dyDescent="0.2">
      <c r="A51" s="34" t="s">
        <v>45</v>
      </c>
      <c r="B51" s="38">
        <v>4.0000000000000001E-3</v>
      </c>
      <c r="C51" s="38">
        <v>0</v>
      </c>
      <c r="D51" s="38">
        <v>0</v>
      </c>
      <c r="E51" s="38">
        <v>0</v>
      </c>
      <c r="F51" s="38">
        <v>2E-3</v>
      </c>
    </row>
    <row r="52" spans="1:6" x14ac:dyDescent="0.2">
      <c r="A52" s="34" t="s">
        <v>46</v>
      </c>
      <c r="B52" s="38">
        <v>0.28699999999999998</v>
      </c>
      <c r="C52" s="38">
        <v>0.37</v>
      </c>
      <c r="D52" s="38">
        <v>0.25700000000000001</v>
      </c>
      <c r="E52" s="38">
        <v>0.35299999999999998</v>
      </c>
      <c r="F52" s="38">
        <v>0.317</v>
      </c>
    </row>
    <row r="53" spans="1:6" x14ac:dyDescent="0.2">
      <c r="A53" s="34" t="s">
        <v>47</v>
      </c>
      <c r="B53" s="38">
        <v>8.6999999999999994E-2</v>
      </c>
      <c r="C53" s="38">
        <v>2.2000000000000002E-2</v>
      </c>
      <c r="D53" s="38">
        <v>2.8999999999999998E-2</v>
      </c>
      <c r="E53" s="38">
        <v>7.8E-2</v>
      </c>
      <c r="F53" s="38">
        <v>6.2E-2</v>
      </c>
    </row>
    <row r="54" spans="1:6" x14ac:dyDescent="0.2">
      <c r="A54" s="34" t="s">
        <v>48</v>
      </c>
      <c r="B54" s="38">
        <v>2.6000000000000002E-2</v>
      </c>
      <c r="C54" s="38">
        <v>2.2000000000000002E-2</v>
      </c>
      <c r="D54" s="38">
        <v>2.8999999999999998E-2</v>
      </c>
      <c r="E54" s="38">
        <v>0.02</v>
      </c>
      <c r="F54" s="38">
        <v>2.4E-2</v>
      </c>
    </row>
    <row r="55" spans="1:6" ht="24" x14ac:dyDescent="0.2">
      <c r="A55" s="34" t="s">
        <v>49</v>
      </c>
      <c r="B55" s="38">
        <v>3.5000000000000003E-2</v>
      </c>
      <c r="C55" s="38">
        <v>3.6000000000000004E-2</v>
      </c>
      <c r="D55" s="38">
        <v>5.7000000000000002E-2</v>
      </c>
      <c r="E55" s="38">
        <v>3.9E-2</v>
      </c>
      <c r="F55" s="38">
        <v>3.7000000000000005E-2</v>
      </c>
    </row>
    <row r="56" spans="1:6" x14ac:dyDescent="0.2">
      <c r="A56" s="34" t="s">
        <v>50</v>
      </c>
      <c r="B56" s="38">
        <v>4.0000000000000001E-3</v>
      </c>
      <c r="C56" s="38">
        <v>1.3999999999999999E-2</v>
      </c>
      <c r="D56" s="38">
        <v>0</v>
      </c>
      <c r="E56" s="38">
        <v>0</v>
      </c>
      <c r="F56" s="38">
        <v>6.9999999999999993E-3</v>
      </c>
    </row>
    <row r="57" spans="1:6" x14ac:dyDescent="0.2">
      <c r="A57" s="35" t="s">
        <v>38</v>
      </c>
      <c r="B57" s="38">
        <v>1</v>
      </c>
      <c r="C57" s="38">
        <v>1</v>
      </c>
      <c r="D57" s="38">
        <v>1</v>
      </c>
      <c r="E57" s="38">
        <v>1</v>
      </c>
      <c r="F57" s="38">
        <v>1</v>
      </c>
    </row>
    <row r="60" spans="1:6" x14ac:dyDescent="0.2">
      <c r="A60" s="4" t="s">
        <v>8</v>
      </c>
    </row>
    <row r="61" spans="1:6" x14ac:dyDescent="0.2">
      <c r="A61" s="5" t="s">
        <v>10</v>
      </c>
    </row>
    <row r="62" spans="1:6" x14ac:dyDescent="0.2">
      <c r="A62" t="s">
        <v>5</v>
      </c>
    </row>
    <row r="63" spans="1:6" ht="23.25" customHeight="1" x14ac:dyDescent="0.2">
      <c r="A63" s="89" t="s">
        <v>53</v>
      </c>
      <c r="B63" s="91" t="s">
        <v>105</v>
      </c>
      <c r="C63" s="92"/>
      <c r="D63" s="92"/>
      <c r="E63" s="92"/>
      <c r="F63" s="93"/>
    </row>
    <row r="64" spans="1:6" x14ac:dyDescent="0.2">
      <c r="A64" s="90"/>
      <c r="B64" s="11" t="s">
        <v>20</v>
      </c>
      <c r="C64" s="11" t="s">
        <v>21</v>
      </c>
      <c r="D64" s="11" t="s">
        <v>22</v>
      </c>
      <c r="E64" s="11" t="s">
        <v>23</v>
      </c>
      <c r="F64" s="16" t="s">
        <v>38</v>
      </c>
    </row>
    <row r="65" spans="1:6" x14ac:dyDescent="0.2">
      <c r="A65" s="7" t="s">
        <v>54</v>
      </c>
      <c r="B65" s="11">
        <v>86</v>
      </c>
      <c r="C65" s="11">
        <v>39</v>
      </c>
      <c r="D65" s="11">
        <v>26</v>
      </c>
      <c r="E65" s="11">
        <v>28</v>
      </c>
      <c r="F65" s="16">
        <v>179</v>
      </c>
    </row>
    <row r="66" spans="1:6" x14ac:dyDescent="0.2">
      <c r="A66" s="7" t="s">
        <v>55</v>
      </c>
      <c r="B66" s="11">
        <v>144</v>
      </c>
      <c r="C66" s="11">
        <v>99</v>
      </c>
      <c r="D66" s="11">
        <v>9</v>
      </c>
      <c r="E66" s="11">
        <v>23</v>
      </c>
      <c r="F66" s="16">
        <v>275</v>
      </c>
    </row>
    <row r="67" spans="1:6" x14ac:dyDescent="0.2">
      <c r="A67" s="10" t="s">
        <v>38</v>
      </c>
      <c r="B67" s="16">
        <v>230</v>
      </c>
      <c r="C67" s="16">
        <v>138</v>
      </c>
      <c r="D67" s="16">
        <v>35</v>
      </c>
      <c r="E67" s="16">
        <v>51</v>
      </c>
      <c r="F67" s="16">
        <v>454</v>
      </c>
    </row>
    <row r="68" spans="1:6" x14ac:dyDescent="0.2">
      <c r="A68" s="17"/>
    </row>
    <row r="69" spans="1:6" x14ac:dyDescent="0.2">
      <c r="A69" s="18" t="s">
        <v>56</v>
      </c>
    </row>
    <row r="70" spans="1:6" ht="23.25" customHeight="1" x14ac:dyDescent="0.2">
      <c r="A70" s="89" t="s">
        <v>53</v>
      </c>
      <c r="B70" s="91" t="s">
        <v>105</v>
      </c>
      <c r="C70" s="92"/>
      <c r="D70" s="92"/>
      <c r="E70" s="92"/>
      <c r="F70" s="93"/>
    </row>
    <row r="71" spans="1:6" x14ac:dyDescent="0.2">
      <c r="A71" s="90"/>
      <c r="B71" s="36" t="s">
        <v>20</v>
      </c>
      <c r="C71" s="36" t="s">
        <v>21</v>
      </c>
      <c r="D71" s="36" t="s">
        <v>22</v>
      </c>
      <c r="E71" s="36" t="s">
        <v>23</v>
      </c>
      <c r="F71" s="37" t="s">
        <v>38</v>
      </c>
    </row>
    <row r="72" spans="1:6" x14ac:dyDescent="0.2">
      <c r="A72" s="34" t="s">
        <v>54</v>
      </c>
      <c r="B72" s="38">
        <v>0.374</v>
      </c>
      <c r="C72" s="38">
        <v>0.28300000000000003</v>
      </c>
      <c r="D72" s="38">
        <v>0.74299999999999999</v>
      </c>
      <c r="E72" s="38">
        <v>0.54899999999999993</v>
      </c>
      <c r="F72" s="38">
        <v>0.39399999999999996</v>
      </c>
    </row>
    <row r="73" spans="1:6" x14ac:dyDescent="0.2">
      <c r="A73" s="34" t="s">
        <v>55</v>
      </c>
      <c r="B73" s="38">
        <v>0.626</v>
      </c>
      <c r="C73" s="38">
        <v>0.71700000000000008</v>
      </c>
      <c r="D73" s="38">
        <v>0.25700000000000001</v>
      </c>
      <c r="E73" s="38">
        <v>0.45100000000000001</v>
      </c>
      <c r="F73" s="38">
        <v>0.60599999999999998</v>
      </c>
    </row>
    <row r="74" spans="1:6" x14ac:dyDescent="0.2">
      <c r="A74" s="35" t="s">
        <v>38</v>
      </c>
      <c r="B74" s="38">
        <v>1</v>
      </c>
      <c r="C74" s="38">
        <v>1</v>
      </c>
      <c r="D74" s="38">
        <v>1</v>
      </c>
      <c r="E74" s="38">
        <v>1</v>
      </c>
      <c r="F74" s="38">
        <v>1</v>
      </c>
    </row>
    <row r="77" spans="1:6" x14ac:dyDescent="0.2">
      <c r="A77" s="4" t="s">
        <v>9</v>
      </c>
    </row>
    <row r="78" spans="1:6" x14ac:dyDescent="0.2">
      <c r="A78" s="6" t="s">
        <v>12</v>
      </c>
    </row>
    <row r="79" spans="1:6" x14ac:dyDescent="0.2">
      <c r="A79" s="19" t="s">
        <v>5</v>
      </c>
    </row>
    <row r="80" spans="1:6" ht="12.75" customHeight="1" x14ac:dyDescent="0.2">
      <c r="A80" s="89" t="s">
        <v>57</v>
      </c>
      <c r="B80" s="91" t="s">
        <v>105</v>
      </c>
      <c r="C80" s="92"/>
      <c r="D80" s="92"/>
      <c r="E80" s="92"/>
      <c r="F80" s="93"/>
    </row>
    <row r="81" spans="1:6" x14ac:dyDescent="0.2">
      <c r="A81" s="90"/>
      <c r="B81" s="11" t="s">
        <v>20</v>
      </c>
      <c r="C81" s="11" t="s">
        <v>21</v>
      </c>
      <c r="D81" s="11" t="s">
        <v>22</v>
      </c>
      <c r="E81" s="11" t="s">
        <v>23</v>
      </c>
      <c r="F81" s="16" t="s">
        <v>38</v>
      </c>
    </row>
    <row r="82" spans="1:6" x14ac:dyDescent="0.2">
      <c r="A82" s="7" t="s">
        <v>58</v>
      </c>
      <c r="B82" s="11">
        <v>11</v>
      </c>
      <c r="C82" s="11">
        <v>5</v>
      </c>
      <c r="D82" s="11">
        <v>1</v>
      </c>
      <c r="E82" s="11">
        <v>3</v>
      </c>
      <c r="F82" s="16">
        <v>20</v>
      </c>
    </row>
    <row r="83" spans="1:6" x14ac:dyDescent="0.2">
      <c r="A83" s="7" t="s">
        <v>59</v>
      </c>
      <c r="B83" s="11">
        <v>61</v>
      </c>
      <c r="C83" s="11">
        <v>24</v>
      </c>
      <c r="D83" s="11">
        <v>11</v>
      </c>
      <c r="E83" s="11">
        <v>10</v>
      </c>
      <c r="F83" s="16">
        <v>106</v>
      </c>
    </row>
    <row r="84" spans="1:6" x14ac:dyDescent="0.2">
      <c r="A84" s="7" t="s">
        <v>60</v>
      </c>
      <c r="B84" s="11">
        <v>69</v>
      </c>
      <c r="C84" s="11">
        <v>45</v>
      </c>
      <c r="D84" s="11">
        <v>12</v>
      </c>
      <c r="E84" s="11">
        <v>17</v>
      </c>
      <c r="F84" s="16">
        <v>143</v>
      </c>
    </row>
    <row r="85" spans="1:6" x14ac:dyDescent="0.2">
      <c r="A85" s="7" t="s">
        <v>61</v>
      </c>
      <c r="B85" s="11">
        <v>88</v>
      </c>
      <c r="C85" s="11">
        <v>64</v>
      </c>
      <c r="D85" s="11">
        <v>11</v>
      </c>
      <c r="E85" s="11">
        <v>21</v>
      </c>
      <c r="F85" s="16">
        <v>184</v>
      </c>
    </row>
    <row r="86" spans="1:6" x14ac:dyDescent="0.2">
      <c r="A86" s="10" t="s">
        <v>38</v>
      </c>
      <c r="B86" s="16">
        <v>229</v>
      </c>
      <c r="C86" s="16">
        <v>138</v>
      </c>
      <c r="D86" s="16">
        <v>35</v>
      </c>
      <c r="E86" s="16">
        <v>51</v>
      </c>
      <c r="F86" s="16">
        <v>453</v>
      </c>
    </row>
    <row r="87" spans="1:6" x14ac:dyDescent="0.2">
      <c r="A87" s="7" t="s">
        <v>51</v>
      </c>
      <c r="B87" s="11">
        <v>46.21</v>
      </c>
      <c r="C87" s="11">
        <v>51.14</v>
      </c>
      <c r="D87" s="11">
        <v>44.83</v>
      </c>
      <c r="E87" s="11">
        <v>47.31</v>
      </c>
      <c r="F87" s="16">
        <v>47.73</v>
      </c>
    </row>
    <row r="89" spans="1:6" x14ac:dyDescent="0.2">
      <c r="A89" s="18" t="s">
        <v>56</v>
      </c>
    </row>
    <row r="90" spans="1:6" ht="12.75" customHeight="1" x14ac:dyDescent="0.2">
      <c r="A90" s="89" t="s">
        <v>57</v>
      </c>
      <c r="B90" s="91" t="s">
        <v>105</v>
      </c>
      <c r="C90" s="92"/>
      <c r="D90" s="92"/>
      <c r="E90" s="92"/>
      <c r="F90" s="93"/>
    </row>
    <row r="91" spans="1:6" x14ac:dyDescent="0.2">
      <c r="A91" s="90"/>
      <c r="B91" s="36" t="s">
        <v>20</v>
      </c>
      <c r="C91" s="36" t="s">
        <v>21</v>
      </c>
      <c r="D91" s="36" t="s">
        <v>22</v>
      </c>
      <c r="E91" s="36" t="s">
        <v>23</v>
      </c>
      <c r="F91" s="37" t="s">
        <v>38</v>
      </c>
    </row>
    <row r="92" spans="1:6" x14ac:dyDescent="0.2">
      <c r="A92" s="34" t="s">
        <v>58</v>
      </c>
      <c r="B92" s="38">
        <v>4.8000000000000001E-2</v>
      </c>
      <c r="C92" s="38">
        <v>3.6000000000000004E-2</v>
      </c>
      <c r="D92" s="38">
        <v>2.8999999999999998E-2</v>
      </c>
      <c r="E92" s="38">
        <v>5.9000000000000004E-2</v>
      </c>
      <c r="F92" s="38">
        <v>4.4000000000000004E-2</v>
      </c>
    </row>
    <row r="93" spans="1:6" x14ac:dyDescent="0.2">
      <c r="A93" s="34" t="s">
        <v>59</v>
      </c>
      <c r="B93" s="38">
        <v>0.26600000000000001</v>
      </c>
      <c r="C93" s="38">
        <v>0.17399999999999999</v>
      </c>
      <c r="D93" s="38">
        <v>0.314</v>
      </c>
      <c r="E93" s="38">
        <v>0.19600000000000001</v>
      </c>
      <c r="F93" s="38">
        <v>0.23399999999999999</v>
      </c>
    </row>
    <row r="94" spans="1:6" x14ac:dyDescent="0.2">
      <c r="A94" s="34" t="s">
        <v>60</v>
      </c>
      <c r="B94" s="38">
        <v>0.30099999999999999</v>
      </c>
      <c r="C94" s="38">
        <v>0.32600000000000001</v>
      </c>
      <c r="D94" s="38">
        <v>0.34299999999999997</v>
      </c>
      <c r="E94" s="38">
        <v>0.33299999999999996</v>
      </c>
      <c r="F94" s="38">
        <v>0.316</v>
      </c>
    </row>
    <row r="95" spans="1:6" x14ac:dyDescent="0.2">
      <c r="A95" s="34" t="s">
        <v>61</v>
      </c>
      <c r="B95" s="38">
        <v>0.38400000000000001</v>
      </c>
      <c r="C95" s="38">
        <v>0.46399999999999997</v>
      </c>
      <c r="D95" s="38">
        <v>0.314</v>
      </c>
      <c r="E95" s="38">
        <v>0.41200000000000003</v>
      </c>
      <c r="F95" s="38">
        <v>0.40600000000000003</v>
      </c>
    </row>
    <row r="96" spans="1:6" x14ac:dyDescent="0.2">
      <c r="A96" s="35" t="s">
        <v>38</v>
      </c>
      <c r="B96" s="38">
        <v>1</v>
      </c>
      <c r="C96" s="38">
        <v>1</v>
      </c>
      <c r="D96" s="38">
        <v>1</v>
      </c>
      <c r="E96" s="38">
        <v>1</v>
      </c>
      <c r="F96" s="38">
        <v>1</v>
      </c>
    </row>
    <row r="97" spans="1:6" x14ac:dyDescent="0.2">
      <c r="A97" s="7" t="s">
        <v>51</v>
      </c>
      <c r="B97" s="51">
        <v>46.21</v>
      </c>
      <c r="C97" s="51">
        <v>51.14</v>
      </c>
      <c r="D97" s="51">
        <v>44.83</v>
      </c>
      <c r="E97" s="51">
        <v>47.31</v>
      </c>
      <c r="F97" s="52">
        <v>47.73</v>
      </c>
    </row>
    <row r="100" spans="1:6" x14ac:dyDescent="0.2">
      <c r="A100" s="4" t="s">
        <v>11</v>
      </c>
    </row>
    <row r="101" spans="1:6" x14ac:dyDescent="0.2">
      <c r="A101" s="5" t="s">
        <v>62</v>
      </c>
    </row>
    <row r="102" spans="1:6" x14ac:dyDescent="0.2">
      <c r="A102" t="s">
        <v>5</v>
      </c>
    </row>
    <row r="103" spans="1:6" ht="58.5" customHeight="1" x14ac:dyDescent="0.2">
      <c r="A103" s="89" t="s">
        <v>67</v>
      </c>
      <c r="B103" s="91" t="s">
        <v>19</v>
      </c>
      <c r="C103" s="92"/>
      <c r="D103" s="92"/>
      <c r="E103" s="92"/>
      <c r="F103" s="93"/>
    </row>
    <row r="104" spans="1:6" x14ac:dyDescent="0.2">
      <c r="A104" s="90"/>
      <c r="B104" s="11" t="s">
        <v>20</v>
      </c>
      <c r="C104" s="11" t="s">
        <v>21</v>
      </c>
      <c r="D104" s="11" t="s">
        <v>22</v>
      </c>
      <c r="E104" s="11" t="s">
        <v>23</v>
      </c>
      <c r="F104" s="16" t="s">
        <v>38</v>
      </c>
    </row>
    <row r="105" spans="1:6" x14ac:dyDescent="0.2">
      <c r="A105" s="7" t="s">
        <v>63</v>
      </c>
      <c r="B105" s="11">
        <v>79</v>
      </c>
      <c r="C105" s="11">
        <v>66</v>
      </c>
      <c r="D105" s="11">
        <v>6</v>
      </c>
      <c r="E105" s="11">
        <v>13</v>
      </c>
      <c r="F105" s="16">
        <v>164</v>
      </c>
    </row>
    <row r="106" spans="1:6" x14ac:dyDescent="0.2">
      <c r="A106" s="7" t="s">
        <v>64</v>
      </c>
      <c r="B106" s="11">
        <v>123</v>
      </c>
      <c r="C106" s="11">
        <v>56</v>
      </c>
      <c r="D106" s="11">
        <v>22</v>
      </c>
      <c r="E106" s="11">
        <v>29</v>
      </c>
      <c r="F106" s="16">
        <v>230</v>
      </c>
    </row>
    <row r="107" spans="1:6" x14ac:dyDescent="0.2">
      <c r="A107" s="7" t="s">
        <v>65</v>
      </c>
      <c r="B107" s="11">
        <v>23</v>
      </c>
      <c r="C107" s="11">
        <v>13</v>
      </c>
      <c r="D107" s="11">
        <v>6</v>
      </c>
      <c r="E107" s="11">
        <v>7</v>
      </c>
      <c r="F107" s="16">
        <v>49</v>
      </c>
    </row>
    <row r="108" spans="1:6" ht="12.75" customHeight="1" x14ac:dyDescent="0.2">
      <c r="A108" s="7" t="s">
        <v>66</v>
      </c>
      <c r="B108" s="11">
        <v>5</v>
      </c>
      <c r="C108" s="11">
        <v>3</v>
      </c>
      <c r="D108" s="11">
        <v>1</v>
      </c>
      <c r="E108" s="11">
        <v>2</v>
      </c>
      <c r="F108" s="16">
        <v>11</v>
      </c>
    </row>
    <row r="109" spans="1:6" x14ac:dyDescent="0.2">
      <c r="A109" s="10" t="s">
        <v>38</v>
      </c>
      <c r="B109" s="16">
        <v>230</v>
      </c>
      <c r="C109" s="16">
        <v>138</v>
      </c>
      <c r="D109" s="16">
        <v>35</v>
      </c>
      <c r="E109" s="16">
        <v>51</v>
      </c>
      <c r="F109" s="16">
        <v>454</v>
      </c>
    </row>
    <row r="110" spans="1:6" x14ac:dyDescent="0.2">
      <c r="A110" s="17"/>
    </row>
    <row r="111" spans="1:6" x14ac:dyDescent="0.2">
      <c r="A111" t="s">
        <v>56</v>
      </c>
    </row>
    <row r="112" spans="1:6" ht="33" customHeight="1" x14ac:dyDescent="0.2">
      <c r="A112" s="89" t="s">
        <v>68</v>
      </c>
      <c r="B112" s="91" t="s">
        <v>105</v>
      </c>
      <c r="C112" s="92"/>
      <c r="D112" s="92"/>
      <c r="E112" s="92"/>
      <c r="F112" s="93"/>
    </row>
    <row r="113" spans="1:6" x14ac:dyDescent="0.2">
      <c r="A113" s="90"/>
      <c r="B113" s="36" t="s">
        <v>20</v>
      </c>
      <c r="C113" s="36" t="s">
        <v>21</v>
      </c>
      <c r="D113" s="36" t="s">
        <v>22</v>
      </c>
      <c r="E113" s="36" t="s">
        <v>23</v>
      </c>
      <c r="F113" s="37" t="s">
        <v>38</v>
      </c>
    </row>
    <row r="114" spans="1:6" x14ac:dyDescent="0.2">
      <c r="A114" s="34" t="s">
        <v>63</v>
      </c>
      <c r="B114" s="53">
        <v>0.34299999999999997</v>
      </c>
      <c r="C114" s="53">
        <v>0.47799999999999998</v>
      </c>
      <c r="D114" s="53">
        <v>0.17100000000000001</v>
      </c>
      <c r="E114" s="53">
        <v>0.255</v>
      </c>
      <c r="F114" s="53">
        <v>0.36099999999999999</v>
      </c>
    </row>
    <row r="115" spans="1:6" x14ac:dyDescent="0.2">
      <c r="A115" s="34" t="s">
        <v>64</v>
      </c>
      <c r="B115" s="53">
        <v>0.53500000000000003</v>
      </c>
      <c r="C115" s="53">
        <v>0.40600000000000003</v>
      </c>
      <c r="D115" s="53">
        <v>0.629</v>
      </c>
      <c r="E115" s="53">
        <v>0.56899999999999995</v>
      </c>
      <c r="F115" s="53">
        <v>0.50700000000000001</v>
      </c>
    </row>
    <row r="116" spans="1:6" x14ac:dyDescent="0.2">
      <c r="A116" s="34" t="s">
        <v>65</v>
      </c>
      <c r="B116" s="53">
        <v>0.1</v>
      </c>
      <c r="C116" s="53">
        <v>9.4E-2</v>
      </c>
      <c r="D116" s="53">
        <v>0.17100000000000001</v>
      </c>
      <c r="E116" s="53">
        <v>0.13699999999999998</v>
      </c>
      <c r="F116" s="53">
        <v>0.10800000000000001</v>
      </c>
    </row>
    <row r="117" spans="1:6" x14ac:dyDescent="0.2">
      <c r="A117" s="34" t="s">
        <v>66</v>
      </c>
      <c r="B117" s="53">
        <v>2.2000000000000002E-2</v>
      </c>
      <c r="C117" s="53">
        <v>2.2000000000000002E-2</v>
      </c>
      <c r="D117" s="53">
        <v>2.8999999999999998E-2</v>
      </c>
      <c r="E117" s="53">
        <v>3.9E-2</v>
      </c>
      <c r="F117" s="53">
        <v>2.4E-2</v>
      </c>
    </row>
    <row r="118" spans="1:6" x14ac:dyDescent="0.2">
      <c r="A118" s="35" t="s">
        <v>38</v>
      </c>
      <c r="B118" s="53">
        <v>1</v>
      </c>
      <c r="C118" s="53">
        <v>1</v>
      </c>
      <c r="D118" s="53">
        <v>1</v>
      </c>
      <c r="E118" s="53">
        <v>1</v>
      </c>
      <c r="F118" s="53">
        <v>1</v>
      </c>
    </row>
    <row r="119" spans="1:6" x14ac:dyDescent="0.2">
      <c r="A119" s="17"/>
    </row>
    <row r="120" spans="1:6" x14ac:dyDescent="0.2">
      <c r="A120" s="4" t="s">
        <v>13</v>
      </c>
    </row>
    <row r="121" spans="1:6" x14ac:dyDescent="0.2">
      <c r="A121" s="1" t="s">
        <v>18</v>
      </c>
    </row>
    <row r="122" spans="1:6" x14ac:dyDescent="0.2">
      <c r="A122" s="15" t="s">
        <v>5</v>
      </c>
    </row>
    <row r="123" spans="1:6" ht="24.75" customHeight="1" x14ac:dyDescent="0.2">
      <c r="A123" s="89" t="s">
        <v>79</v>
      </c>
      <c r="B123" s="91" t="s">
        <v>105</v>
      </c>
      <c r="C123" s="92"/>
      <c r="D123" s="92"/>
      <c r="E123" s="92"/>
      <c r="F123" s="93"/>
    </row>
    <row r="124" spans="1:6" x14ac:dyDescent="0.2">
      <c r="A124" s="90"/>
      <c r="B124" s="11" t="s">
        <v>20</v>
      </c>
      <c r="C124" s="11" t="s">
        <v>21</v>
      </c>
      <c r="D124" s="11" t="s">
        <v>22</v>
      </c>
      <c r="E124" s="11" t="s">
        <v>23</v>
      </c>
      <c r="F124" s="16" t="s">
        <v>38</v>
      </c>
    </row>
    <row r="125" spans="1:6" x14ac:dyDescent="0.2">
      <c r="A125" s="7" t="s">
        <v>69</v>
      </c>
      <c r="B125" s="11">
        <v>6</v>
      </c>
      <c r="C125" s="11">
        <v>6</v>
      </c>
      <c r="D125" s="11">
        <v>3</v>
      </c>
      <c r="E125" s="11">
        <v>1</v>
      </c>
      <c r="F125" s="16">
        <v>16</v>
      </c>
    </row>
    <row r="126" spans="1:6" x14ac:dyDescent="0.2">
      <c r="A126" s="7" t="s">
        <v>70</v>
      </c>
      <c r="B126" s="11">
        <v>26</v>
      </c>
      <c r="C126" s="11">
        <v>12</v>
      </c>
      <c r="D126" s="11">
        <v>6</v>
      </c>
      <c r="E126" s="11">
        <v>11</v>
      </c>
      <c r="F126" s="16">
        <v>55</v>
      </c>
    </row>
    <row r="127" spans="1:6" x14ac:dyDescent="0.2">
      <c r="A127" s="7" t="s">
        <v>71</v>
      </c>
      <c r="B127" s="11">
        <v>64</v>
      </c>
      <c r="C127" s="11">
        <v>41</v>
      </c>
      <c r="D127" s="11">
        <v>11</v>
      </c>
      <c r="E127" s="11">
        <v>14</v>
      </c>
      <c r="F127" s="16">
        <v>130</v>
      </c>
    </row>
    <row r="128" spans="1:6" x14ac:dyDescent="0.2">
      <c r="A128" s="7" t="s">
        <v>72</v>
      </c>
      <c r="B128" s="11">
        <v>39</v>
      </c>
      <c r="C128" s="11">
        <v>30</v>
      </c>
      <c r="D128" s="11">
        <v>8</v>
      </c>
      <c r="E128" s="11">
        <v>12</v>
      </c>
      <c r="F128" s="16">
        <v>89</v>
      </c>
    </row>
    <row r="129" spans="1:6" x14ac:dyDescent="0.2">
      <c r="A129" s="7" t="s">
        <v>73</v>
      </c>
      <c r="B129" s="11">
        <v>21</v>
      </c>
      <c r="C129" s="11">
        <v>8</v>
      </c>
      <c r="D129" s="11">
        <v>3</v>
      </c>
      <c r="E129" s="11">
        <v>3</v>
      </c>
      <c r="F129" s="16">
        <v>35</v>
      </c>
    </row>
    <row r="130" spans="1:6" x14ac:dyDescent="0.2">
      <c r="A130" s="7" t="s">
        <v>74</v>
      </c>
      <c r="B130" s="11">
        <v>10</v>
      </c>
      <c r="C130" s="11">
        <v>7</v>
      </c>
      <c r="D130" s="11">
        <v>0</v>
      </c>
      <c r="E130" s="11">
        <v>4</v>
      </c>
      <c r="F130" s="16">
        <v>21</v>
      </c>
    </row>
    <row r="131" spans="1:6" x14ac:dyDescent="0.2">
      <c r="A131" s="7" t="s">
        <v>75</v>
      </c>
      <c r="B131" s="11">
        <v>9</v>
      </c>
      <c r="C131" s="11">
        <v>1</v>
      </c>
      <c r="D131" s="11">
        <v>1</v>
      </c>
      <c r="E131" s="11">
        <v>1</v>
      </c>
      <c r="F131" s="16">
        <v>12</v>
      </c>
    </row>
    <row r="132" spans="1:6" x14ac:dyDescent="0.2">
      <c r="A132" s="7" t="s">
        <v>76</v>
      </c>
      <c r="B132" s="11">
        <v>4</v>
      </c>
      <c r="C132" s="11">
        <v>2</v>
      </c>
      <c r="D132" s="11">
        <v>0</v>
      </c>
      <c r="E132" s="11">
        <v>0</v>
      </c>
      <c r="F132" s="16">
        <v>6</v>
      </c>
    </row>
    <row r="133" spans="1:6" x14ac:dyDescent="0.2">
      <c r="A133" s="7" t="s">
        <v>77</v>
      </c>
      <c r="B133" s="11">
        <v>2</v>
      </c>
      <c r="C133" s="11">
        <v>1</v>
      </c>
      <c r="D133" s="11">
        <v>0</v>
      </c>
      <c r="E133" s="11">
        <v>1</v>
      </c>
      <c r="F133" s="16">
        <v>4</v>
      </c>
    </row>
    <row r="134" spans="1:6" ht="24" x14ac:dyDescent="0.2">
      <c r="A134" s="7" t="s">
        <v>78</v>
      </c>
      <c r="B134" s="11">
        <v>48</v>
      </c>
      <c r="C134" s="11">
        <v>30</v>
      </c>
      <c r="D134" s="11">
        <v>2</v>
      </c>
      <c r="E134" s="11">
        <v>4</v>
      </c>
      <c r="F134" s="16">
        <v>84</v>
      </c>
    </row>
    <row r="135" spans="1:6" x14ac:dyDescent="0.2">
      <c r="A135" s="10" t="s">
        <v>38</v>
      </c>
      <c r="B135" s="16">
        <v>229</v>
      </c>
      <c r="C135" s="16">
        <v>138</v>
      </c>
      <c r="D135" s="16">
        <v>34</v>
      </c>
      <c r="E135" s="16">
        <v>51</v>
      </c>
      <c r="F135" s="16">
        <v>452</v>
      </c>
    </row>
    <row r="136" spans="1:6" x14ac:dyDescent="0.2">
      <c r="A136" s="7" t="s">
        <v>51</v>
      </c>
      <c r="B136" s="20">
        <v>12884.270699999999</v>
      </c>
      <c r="C136" s="20">
        <v>11994.9928</v>
      </c>
      <c r="D136" s="20">
        <v>12941.7647</v>
      </c>
      <c r="E136" s="20">
        <v>13432.3333</v>
      </c>
      <c r="F136" s="21">
        <v>12678.9292</v>
      </c>
    </row>
    <row r="138" spans="1:6" x14ac:dyDescent="0.2">
      <c r="A138" s="18" t="s">
        <v>56</v>
      </c>
    </row>
    <row r="139" spans="1:6" ht="28.5" customHeight="1" x14ac:dyDescent="0.2">
      <c r="A139" s="89" t="s">
        <v>79</v>
      </c>
      <c r="B139" s="91" t="s">
        <v>105</v>
      </c>
      <c r="C139" s="92"/>
      <c r="D139" s="92"/>
      <c r="E139" s="92"/>
      <c r="F139" s="93"/>
    </row>
    <row r="140" spans="1:6" x14ac:dyDescent="0.2">
      <c r="A140" s="90"/>
      <c r="B140" s="36" t="s">
        <v>20</v>
      </c>
      <c r="C140" s="36" t="s">
        <v>21</v>
      </c>
      <c r="D140" s="36" t="s">
        <v>22</v>
      </c>
      <c r="E140" s="36" t="s">
        <v>23</v>
      </c>
      <c r="F140" s="37" t="s">
        <v>38</v>
      </c>
    </row>
    <row r="141" spans="1:6" x14ac:dyDescent="0.2">
      <c r="A141" s="34" t="s">
        <v>69</v>
      </c>
      <c r="B141" s="38">
        <v>2.6000000000000002E-2</v>
      </c>
      <c r="C141" s="38">
        <v>4.2999999999999997E-2</v>
      </c>
      <c r="D141" s="38">
        <v>8.8000000000000009E-2</v>
      </c>
      <c r="E141" s="38">
        <v>0.02</v>
      </c>
      <c r="F141" s="38">
        <v>3.5000000000000003E-2</v>
      </c>
    </row>
    <row r="142" spans="1:6" x14ac:dyDescent="0.2">
      <c r="A142" s="34" t="s">
        <v>70</v>
      </c>
      <c r="B142" s="38">
        <v>0.114</v>
      </c>
      <c r="C142" s="38">
        <v>8.6999999999999994E-2</v>
      </c>
      <c r="D142" s="38">
        <v>0.17600000000000002</v>
      </c>
      <c r="E142" s="38">
        <v>0.21600000000000003</v>
      </c>
      <c r="F142" s="38">
        <v>0.122</v>
      </c>
    </row>
    <row r="143" spans="1:6" x14ac:dyDescent="0.2">
      <c r="A143" s="34" t="s">
        <v>71</v>
      </c>
      <c r="B143" s="38">
        <v>0.27899999999999997</v>
      </c>
      <c r="C143" s="38">
        <v>0.29699999999999999</v>
      </c>
      <c r="D143" s="38">
        <v>0.32400000000000001</v>
      </c>
      <c r="E143" s="38">
        <v>0.27500000000000002</v>
      </c>
      <c r="F143" s="38">
        <v>0.28800000000000003</v>
      </c>
    </row>
    <row r="144" spans="1:6" x14ac:dyDescent="0.2">
      <c r="A144" s="34" t="s">
        <v>72</v>
      </c>
      <c r="B144" s="38">
        <v>0.17</v>
      </c>
      <c r="C144" s="38">
        <v>0.217</v>
      </c>
      <c r="D144" s="38">
        <v>0.23499999999999999</v>
      </c>
      <c r="E144" s="38">
        <v>0.23499999999999999</v>
      </c>
      <c r="F144" s="38">
        <v>0.19699999999999998</v>
      </c>
    </row>
    <row r="145" spans="1:6" x14ac:dyDescent="0.2">
      <c r="A145" s="34" t="s">
        <v>73</v>
      </c>
      <c r="B145" s="38">
        <v>9.1999999999999998E-2</v>
      </c>
      <c r="C145" s="38">
        <v>5.7999999999999996E-2</v>
      </c>
      <c r="D145" s="38">
        <v>8.8000000000000009E-2</v>
      </c>
      <c r="E145" s="38">
        <v>5.9000000000000004E-2</v>
      </c>
      <c r="F145" s="38">
        <v>7.6999999999999999E-2</v>
      </c>
    </row>
    <row r="146" spans="1:6" x14ac:dyDescent="0.2">
      <c r="A146" s="34" t="s">
        <v>74</v>
      </c>
      <c r="B146" s="38">
        <v>4.4000000000000004E-2</v>
      </c>
      <c r="C146" s="38">
        <v>5.0999999999999997E-2</v>
      </c>
      <c r="D146" s="38">
        <v>0</v>
      </c>
      <c r="E146" s="38">
        <v>7.8E-2</v>
      </c>
      <c r="F146" s="38">
        <v>4.5999999999999999E-2</v>
      </c>
    </row>
    <row r="147" spans="1:6" x14ac:dyDescent="0.2">
      <c r="A147" s="34" t="s">
        <v>75</v>
      </c>
      <c r="B147" s="38">
        <v>3.9E-2</v>
      </c>
      <c r="C147" s="38">
        <v>6.9999999999999993E-3</v>
      </c>
      <c r="D147" s="38">
        <v>2.8999999999999998E-2</v>
      </c>
      <c r="E147" s="38">
        <v>0.02</v>
      </c>
      <c r="F147" s="38">
        <v>2.7000000000000003E-2</v>
      </c>
    </row>
    <row r="148" spans="1:6" x14ac:dyDescent="0.2">
      <c r="A148" s="34" t="s">
        <v>76</v>
      </c>
      <c r="B148" s="38">
        <v>1.7000000000000001E-2</v>
      </c>
      <c r="C148" s="38">
        <v>1.3999999999999999E-2</v>
      </c>
      <c r="D148" s="38">
        <v>0</v>
      </c>
      <c r="E148" s="38">
        <v>0</v>
      </c>
      <c r="F148" s="38">
        <v>1.3000000000000001E-2</v>
      </c>
    </row>
    <row r="149" spans="1:6" x14ac:dyDescent="0.2">
      <c r="A149" s="34" t="s">
        <v>77</v>
      </c>
      <c r="B149" s="38">
        <v>9.0000000000000011E-3</v>
      </c>
      <c r="C149" s="38">
        <v>6.9999999999999993E-3</v>
      </c>
      <c r="D149" s="38">
        <v>0</v>
      </c>
      <c r="E149" s="38">
        <v>0.02</v>
      </c>
      <c r="F149" s="38">
        <v>9.0000000000000011E-3</v>
      </c>
    </row>
    <row r="150" spans="1:6" ht="24" x14ac:dyDescent="0.2">
      <c r="A150" s="34" t="s">
        <v>78</v>
      </c>
      <c r="B150" s="38">
        <v>0.21</v>
      </c>
      <c r="C150" s="38">
        <v>0.217</v>
      </c>
      <c r="D150" s="38">
        <v>5.9000000000000004E-2</v>
      </c>
      <c r="E150" s="38">
        <v>7.8E-2</v>
      </c>
      <c r="F150" s="38">
        <v>0.18600000000000003</v>
      </c>
    </row>
    <row r="151" spans="1:6" x14ac:dyDescent="0.2">
      <c r="A151" s="35" t="s">
        <v>38</v>
      </c>
      <c r="B151" s="38">
        <v>1</v>
      </c>
      <c r="C151" s="38">
        <v>1</v>
      </c>
      <c r="D151" s="38">
        <v>1</v>
      </c>
      <c r="E151" s="38">
        <v>1</v>
      </c>
      <c r="F151" s="38">
        <v>1</v>
      </c>
    </row>
    <row r="152" spans="1:6" x14ac:dyDescent="0.2">
      <c r="A152" s="7" t="s">
        <v>51</v>
      </c>
      <c r="B152" s="54">
        <v>12884.270699999999</v>
      </c>
      <c r="C152" s="54">
        <v>11994.9928</v>
      </c>
      <c r="D152" s="54">
        <v>12941.7647</v>
      </c>
      <c r="E152" s="54">
        <v>13432.3333</v>
      </c>
      <c r="F152" s="55">
        <v>12678.9292</v>
      </c>
    </row>
    <row r="154" spans="1:6" x14ac:dyDescent="0.2">
      <c r="A154" s="4" t="s">
        <v>14</v>
      </c>
    </row>
    <row r="155" spans="1:6" x14ac:dyDescent="0.2">
      <c r="A155" s="1" t="s">
        <v>17</v>
      </c>
    </row>
    <row r="156" spans="1:6" x14ac:dyDescent="0.2">
      <c r="A156" t="s">
        <v>5</v>
      </c>
    </row>
    <row r="157" spans="1:6" ht="12.75" customHeight="1" x14ac:dyDescent="0.2">
      <c r="A157" s="89" t="s">
        <v>80</v>
      </c>
      <c r="B157" s="91" t="s">
        <v>105</v>
      </c>
      <c r="C157" s="92"/>
      <c r="D157" s="92"/>
      <c r="E157" s="92"/>
      <c r="F157" s="93"/>
    </row>
    <row r="158" spans="1:6" ht="28.5" customHeight="1" x14ac:dyDescent="0.2">
      <c r="A158" s="90"/>
      <c r="B158" s="11" t="s">
        <v>20</v>
      </c>
      <c r="C158" s="11" t="s">
        <v>21</v>
      </c>
      <c r="D158" s="11" t="s">
        <v>22</v>
      </c>
      <c r="E158" s="11" t="s">
        <v>23</v>
      </c>
      <c r="F158" s="16" t="s">
        <v>38</v>
      </c>
    </row>
    <row r="159" spans="1:6" x14ac:dyDescent="0.2">
      <c r="A159" s="7" t="s">
        <v>81</v>
      </c>
      <c r="B159" s="11">
        <v>37</v>
      </c>
      <c r="C159" s="11">
        <v>39</v>
      </c>
      <c r="D159" s="11">
        <v>1</v>
      </c>
      <c r="E159" s="11">
        <v>4</v>
      </c>
      <c r="F159" s="16">
        <v>81</v>
      </c>
    </row>
    <row r="160" spans="1:6" x14ac:dyDescent="0.2">
      <c r="A160" s="7" t="s">
        <v>82</v>
      </c>
      <c r="B160" s="11">
        <v>73</v>
      </c>
      <c r="C160" s="11">
        <v>49</v>
      </c>
      <c r="D160" s="11">
        <v>14</v>
      </c>
      <c r="E160" s="11">
        <v>25</v>
      </c>
      <c r="F160" s="16">
        <v>161</v>
      </c>
    </row>
    <row r="161" spans="1:6" x14ac:dyDescent="0.2">
      <c r="A161" s="7" t="s">
        <v>83</v>
      </c>
      <c r="B161" s="11">
        <v>58</v>
      </c>
      <c r="C161" s="11">
        <v>27</v>
      </c>
      <c r="D161" s="11">
        <v>9</v>
      </c>
      <c r="E161" s="11">
        <v>10</v>
      </c>
      <c r="F161" s="16">
        <v>104</v>
      </c>
    </row>
    <row r="162" spans="1:6" x14ac:dyDescent="0.2">
      <c r="A162" s="7" t="s">
        <v>84</v>
      </c>
      <c r="B162" s="11">
        <v>45</v>
      </c>
      <c r="C162" s="11">
        <v>21</v>
      </c>
      <c r="D162" s="11">
        <v>7</v>
      </c>
      <c r="E162" s="11">
        <v>10</v>
      </c>
      <c r="F162" s="16">
        <v>83</v>
      </c>
    </row>
    <row r="163" spans="1:6" x14ac:dyDescent="0.2">
      <c r="A163" s="7" t="s">
        <v>85</v>
      </c>
      <c r="B163" s="11">
        <v>15</v>
      </c>
      <c r="C163" s="11">
        <v>2</v>
      </c>
      <c r="D163" s="11">
        <v>4</v>
      </c>
      <c r="E163" s="11">
        <v>1</v>
      </c>
      <c r="F163" s="16">
        <v>22</v>
      </c>
    </row>
    <row r="164" spans="1:6" x14ac:dyDescent="0.2">
      <c r="A164" s="10" t="s">
        <v>38</v>
      </c>
      <c r="B164" s="16">
        <v>228</v>
      </c>
      <c r="C164" s="16">
        <v>138</v>
      </c>
      <c r="D164" s="16">
        <v>35</v>
      </c>
      <c r="E164" s="16">
        <v>50</v>
      </c>
      <c r="F164" s="16">
        <v>451</v>
      </c>
    </row>
    <row r="165" spans="1:6" x14ac:dyDescent="0.2">
      <c r="A165" s="7" t="s">
        <v>51</v>
      </c>
      <c r="B165" s="11">
        <v>2.7</v>
      </c>
      <c r="C165" s="11">
        <v>2.2799999999999998</v>
      </c>
      <c r="D165" s="11">
        <v>3.03</v>
      </c>
      <c r="E165" s="11">
        <v>2.58</v>
      </c>
      <c r="F165" s="16">
        <v>2.58</v>
      </c>
    </row>
    <row r="168" spans="1:6" x14ac:dyDescent="0.2">
      <c r="A168" s="15" t="s">
        <v>56</v>
      </c>
    </row>
    <row r="169" spans="1:6" ht="37.5" customHeight="1" x14ac:dyDescent="0.2">
      <c r="A169" s="89" t="s">
        <v>80</v>
      </c>
      <c r="B169" s="91" t="s">
        <v>105</v>
      </c>
      <c r="C169" s="92"/>
      <c r="D169" s="92"/>
      <c r="E169" s="92"/>
      <c r="F169" s="93"/>
    </row>
    <row r="170" spans="1:6" x14ac:dyDescent="0.2">
      <c r="A170" s="90"/>
      <c r="B170" s="36" t="s">
        <v>20</v>
      </c>
      <c r="C170" s="36" t="s">
        <v>21</v>
      </c>
      <c r="D170" s="36" t="s">
        <v>22</v>
      </c>
      <c r="E170" s="36" t="s">
        <v>23</v>
      </c>
      <c r="F170" s="37" t="s">
        <v>38</v>
      </c>
    </row>
    <row r="171" spans="1:6" x14ac:dyDescent="0.2">
      <c r="A171" s="34" t="s">
        <v>81</v>
      </c>
      <c r="B171" s="38">
        <v>0.16200000000000001</v>
      </c>
      <c r="C171" s="38">
        <v>0.28300000000000003</v>
      </c>
      <c r="D171" s="38">
        <v>2.8999999999999998E-2</v>
      </c>
      <c r="E171" s="38">
        <v>0.08</v>
      </c>
      <c r="F171" s="38">
        <v>0.18</v>
      </c>
    </row>
    <row r="172" spans="1:6" x14ac:dyDescent="0.2">
      <c r="A172" s="34" t="s">
        <v>82</v>
      </c>
      <c r="B172" s="38">
        <v>0.32</v>
      </c>
      <c r="C172" s="38">
        <v>0.35499999999999998</v>
      </c>
      <c r="D172" s="38">
        <v>0.4</v>
      </c>
      <c r="E172" s="38">
        <v>0.5</v>
      </c>
      <c r="F172" s="38">
        <v>0.35700000000000004</v>
      </c>
    </row>
    <row r="173" spans="1:6" x14ac:dyDescent="0.2">
      <c r="A173" s="34" t="s">
        <v>83</v>
      </c>
      <c r="B173" s="38">
        <v>0.254</v>
      </c>
      <c r="C173" s="38">
        <v>0.19600000000000001</v>
      </c>
      <c r="D173" s="38">
        <v>0.25700000000000001</v>
      </c>
      <c r="E173" s="38">
        <v>0.2</v>
      </c>
      <c r="F173" s="38">
        <v>0.23100000000000001</v>
      </c>
    </row>
    <row r="174" spans="1:6" x14ac:dyDescent="0.2">
      <c r="A174" s="34" t="s">
        <v>84</v>
      </c>
      <c r="B174" s="38">
        <v>0.19699999999999998</v>
      </c>
      <c r="C174" s="38">
        <v>0.152</v>
      </c>
      <c r="D174" s="38">
        <v>0.2</v>
      </c>
      <c r="E174" s="38">
        <v>0.2</v>
      </c>
      <c r="F174" s="38">
        <v>0.184</v>
      </c>
    </row>
    <row r="175" spans="1:6" x14ac:dyDescent="0.2">
      <c r="A175" s="34" t="s">
        <v>85</v>
      </c>
      <c r="B175" s="38">
        <v>6.6000000000000003E-2</v>
      </c>
      <c r="C175" s="38">
        <v>1.3999999999999999E-2</v>
      </c>
      <c r="D175" s="38">
        <v>0.114</v>
      </c>
      <c r="E175" s="38">
        <v>0.02</v>
      </c>
      <c r="F175" s="38">
        <v>4.9000000000000002E-2</v>
      </c>
    </row>
    <row r="176" spans="1:6" x14ac:dyDescent="0.2">
      <c r="A176" s="35" t="s">
        <v>38</v>
      </c>
      <c r="B176" s="38">
        <v>1</v>
      </c>
      <c r="C176" s="38">
        <v>1</v>
      </c>
      <c r="D176" s="38">
        <v>1</v>
      </c>
      <c r="E176" s="38">
        <v>1</v>
      </c>
      <c r="F176" s="38">
        <v>1</v>
      </c>
    </row>
    <row r="177" spans="1:6" x14ac:dyDescent="0.2">
      <c r="A177" s="7" t="s">
        <v>51</v>
      </c>
      <c r="B177" s="51">
        <v>2.7</v>
      </c>
      <c r="C177" s="51">
        <v>2.2799999999999998</v>
      </c>
      <c r="D177" s="51">
        <v>3.03</v>
      </c>
      <c r="E177" s="51">
        <v>2.58</v>
      </c>
      <c r="F177" s="52">
        <v>2.58</v>
      </c>
    </row>
    <row r="179" spans="1:6" x14ac:dyDescent="0.2">
      <c r="A179" s="4" t="s">
        <v>14</v>
      </c>
    </row>
    <row r="180" spans="1:6" x14ac:dyDescent="0.2">
      <c r="A180" s="1" t="s">
        <v>89</v>
      </c>
    </row>
    <row r="181" spans="1:6" x14ac:dyDescent="0.2">
      <c r="A181" t="s">
        <v>5</v>
      </c>
    </row>
    <row r="182" spans="1:6" ht="23.25" customHeight="1" x14ac:dyDescent="0.2">
      <c r="A182" s="89" t="s">
        <v>86</v>
      </c>
      <c r="B182" s="91" t="s">
        <v>105</v>
      </c>
      <c r="C182" s="92"/>
      <c r="D182" s="92"/>
      <c r="E182" s="92"/>
      <c r="F182" s="93"/>
    </row>
    <row r="183" spans="1:6" x14ac:dyDescent="0.2">
      <c r="A183" s="90"/>
      <c r="B183" s="11" t="s">
        <v>20</v>
      </c>
      <c r="C183" s="11" t="s">
        <v>21</v>
      </c>
      <c r="D183" s="11" t="s">
        <v>22</v>
      </c>
      <c r="E183" s="11" t="s">
        <v>23</v>
      </c>
      <c r="F183" s="16" t="s">
        <v>38</v>
      </c>
    </row>
    <row r="184" spans="1:6" x14ac:dyDescent="0.2">
      <c r="A184" s="7" t="s">
        <v>87</v>
      </c>
      <c r="B184" s="11">
        <v>85</v>
      </c>
      <c r="C184" s="11">
        <v>37</v>
      </c>
      <c r="D184" s="11">
        <v>16</v>
      </c>
      <c r="E184" s="11">
        <v>20</v>
      </c>
      <c r="F184" s="16">
        <v>158</v>
      </c>
    </row>
    <row r="185" spans="1:6" x14ac:dyDescent="0.2">
      <c r="A185" s="7" t="s">
        <v>88</v>
      </c>
      <c r="B185" s="11">
        <v>145</v>
      </c>
      <c r="C185" s="11">
        <v>101</v>
      </c>
      <c r="D185" s="11">
        <v>19</v>
      </c>
      <c r="E185" s="11">
        <v>30</v>
      </c>
      <c r="F185" s="16">
        <v>295</v>
      </c>
    </row>
    <row r="186" spans="1:6" x14ac:dyDescent="0.2">
      <c r="A186" s="10" t="s">
        <v>38</v>
      </c>
      <c r="B186" s="16">
        <v>230</v>
      </c>
      <c r="C186" s="16">
        <v>138</v>
      </c>
      <c r="D186" s="16">
        <v>35</v>
      </c>
      <c r="E186" s="16">
        <v>50</v>
      </c>
      <c r="F186" s="16">
        <v>453</v>
      </c>
    </row>
    <row r="187" spans="1:6" x14ac:dyDescent="0.2">
      <c r="A187" s="18" t="s">
        <v>56</v>
      </c>
    </row>
    <row r="188" spans="1:6" ht="23.25" customHeight="1" x14ac:dyDescent="0.2">
      <c r="A188" s="89" t="s">
        <v>86</v>
      </c>
      <c r="B188" s="91" t="s">
        <v>105</v>
      </c>
      <c r="C188" s="92"/>
      <c r="D188" s="92"/>
      <c r="E188" s="92"/>
      <c r="F188" s="93"/>
    </row>
    <row r="189" spans="1:6" x14ac:dyDescent="0.2">
      <c r="A189" s="90"/>
      <c r="B189" s="36" t="s">
        <v>20</v>
      </c>
      <c r="C189" s="36" t="s">
        <v>21</v>
      </c>
      <c r="D189" s="36" t="s">
        <v>22</v>
      </c>
      <c r="E189" s="36" t="s">
        <v>23</v>
      </c>
      <c r="F189" s="37" t="s">
        <v>38</v>
      </c>
    </row>
    <row r="190" spans="1:6" x14ac:dyDescent="0.2">
      <c r="A190" s="34" t="s">
        <v>87</v>
      </c>
      <c r="B190" s="38">
        <v>0.37</v>
      </c>
      <c r="C190" s="38">
        <v>0.26800000000000002</v>
      </c>
      <c r="D190" s="38">
        <v>0.45700000000000002</v>
      </c>
      <c r="E190" s="38">
        <v>0.4</v>
      </c>
      <c r="F190" s="38">
        <v>0.34899999999999998</v>
      </c>
    </row>
    <row r="191" spans="1:6" x14ac:dyDescent="0.2">
      <c r="A191" s="34" t="s">
        <v>88</v>
      </c>
      <c r="B191" s="38">
        <v>0.63</v>
      </c>
      <c r="C191" s="38">
        <v>0.73199999999999998</v>
      </c>
      <c r="D191" s="38">
        <v>0.54299999999999993</v>
      </c>
      <c r="E191" s="38">
        <v>0.6</v>
      </c>
      <c r="F191" s="38">
        <v>0.65099999999999991</v>
      </c>
    </row>
    <row r="192" spans="1:6" x14ac:dyDescent="0.2">
      <c r="A192" s="35" t="s">
        <v>38</v>
      </c>
      <c r="B192" s="38">
        <v>1</v>
      </c>
      <c r="C192" s="38">
        <v>1</v>
      </c>
      <c r="D192" s="38">
        <v>1</v>
      </c>
      <c r="E192" s="38">
        <v>1</v>
      </c>
      <c r="F192" s="38">
        <v>1</v>
      </c>
    </row>
    <row r="194" spans="1:6" x14ac:dyDescent="0.2">
      <c r="F194" s="56"/>
    </row>
    <row r="195" spans="1:6" x14ac:dyDescent="0.2">
      <c r="A195" s="4" t="s">
        <v>15</v>
      </c>
    </row>
    <row r="196" spans="1:6" x14ac:dyDescent="0.2">
      <c r="A196" s="1" t="s">
        <v>16</v>
      </c>
    </row>
    <row r="197" spans="1:6" x14ac:dyDescent="0.2">
      <c r="A197" s="15" t="s">
        <v>5</v>
      </c>
    </row>
    <row r="198" spans="1:6" x14ac:dyDescent="0.2">
      <c r="A198" s="89" t="s">
        <v>90</v>
      </c>
      <c r="B198" s="91" t="s">
        <v>105</v>
      </c>
      <c r="C198" s="92"/>
      <c r="D198" s="92"/>
      <c r="E198" s="92"/>
      <c r="F198" s="93"/>
    </row>
    <row r="199" spans="1:6" x14ac:dyDescent="0.2">
      <c r="A199" s="90"/>
      <c r="B199" s="11" t="s">
        <v>20</v>
      </c>
      <c r="C199" s="11" t="s">
        <v>21</v>
      </c>
      <c r="D199" s="11" t="s">
        <v>22</v>
      </c>
      <c r="E199" s="11" t="s">
        <v>23</v>
      </c>
      <c r="F199" s="16" t="s">
        <v>38</v>
      </c>
    </row>
    <row r="200" spans="1:6" x14ac:dyDescent="0.2">
      <c r="A200" s="7">
        <v>1</v>
      </c>
      <c r="B200" s="11">
        <v>20</v>
      </c>
      <c r="C200" s="11">
        <v>30</v>
      </c>
      <c r="D200" s="11">
        <v>3</v>
      </c>
      <c r="E200" s="11">
        <v>6</v>
      </c>
      <c r="F200" s="16">
        <v>59</v>
      </c>
    </row>
    <row r="201" spans="1:6" x14ac:dyDescent="0.2">
      <c r="A201" s="7">
        <v>2</v>
      </c>
      <c r="B201" s="11">
        <v>72</v>
      </c>
      <c r="C201" s="11">
        <v>43</v>
      </c>
      <c r="D201" s="11">
        <v>7</v>
      </c>
      <c r="E201" s="11">
        <v>17</v>
      </c>
      <c r="F201" s="16">
        <v>139</v>
      </c>
    </row>
    <row r="202" spans="1:6" x14ac:dyDescent="0.2">
      <c r="A202" s="7">
        <v>3</v>
      </c>
      <c r="B202" s="11">
        <v>29</v>
      </c>
      <c r="C202" s="11">
        <v>14</v>
      </c>
      <c r="D202" s="11">
        <v>11</v>
      </c>
      <c r="E202" s="11">
        <v>9</v>
      </c>
      <c r="F202" s="16">
        <v>63</v>
      </c>
    </row>
    <row r="203" spans="1:6" x14ac:dyDescent="0.2">
      <c r="A203" s="7">
        <v>4</v>
      </c>
      <c r="B203" s="11">
        <v>34</v>
      </c>
      <c r="C203" s="11">
        <v>13</v>
      </c>
      <c r="D203" s="11">
        <v>4</v>
      </c>
      <c r="E203" s="11">
        <v>6</v>
      </c>
      <c r="F203" s="16">
        <v>57</v>
      </c>
    </row>
    <row r="204" spans="1:6" x14ac:dyDescent="0.2">
      <c r="A204" s="7">
        <v>5</v>
      </c>
      <c r="B204" s="11">
        <v>12</v>
      </c>
      <c r="C204" s="11">
        <v>8</v>
      </c>
      <c r="D204" s="11">
        <v>2</v>
      </c>
      <c r="E204" s="11">
        <v>0</v>
      </c>
      <c r="F204" s="16">
        <v>22</v>
      </c>
    </row>
    <row r="205" spans="1:6" x14ac:dyDescent="0.2">
      <c r="A205" s="7">
        <v>6</v>
      </c>
      <c r="B205" s="11">
        <v>11</v>
      </c>
      <c r="C205" s="11">
        <v>3</v>
      </c>
      <c r="D205" s="11">
        <v>1</v>
      </c>
      <c r="E205" s="11">
        <v>2</v>
      </c>
      <c r="F205" s="16">
        <v>17</v>
      </c>
    </row>
    <row r="206" spans="1:6" x14ac:dyDescent="0.2">
      <c r="A206" s="7">
        <v>7</v>
      </c>
      <c r="B206" s="11">
        <v>3</v>
      </c>
      <c r="C206" s="11">
        <v>3</v>
      </c>
      <c r="D206" s="11">
        <v>0</v>
      </c>
      <c r="E206" s="11">
        <v>1</v>
      </c>
      <c r="F206" s="16">
        <v>7</v>
      </c>
    </row>
    <row r="207" spans="1:6" x14ac:dyDescent="0.2">
      <c r="A207" s="7">
        <v>8</v>
      </c>
      <c r="B207" s="11">
        <v>2</v>
      </c>
      <c r="C207" s="11">
        <v>1</v>
      </c>
      <c r="D207" s="11">
        <v>0</v>
      </c>
      <c r="E207" s="11">
        <v>0</v>
      </c>
      <c r="F207" s="16">
        <v>3</v>
      </c>
    </row>
    <row r="208" spans="1:6" x14ac:dyDescent="0.2">
      <c r="A208" s="7">
        <v>9</v>
      </c>
      <c r="B208" s="11">
        <v>1</v>
      </c>
      <c r="C208" s="11">
        <v>1</v>
      </c>
      <c r="D208" s="11">
        <v>0</v>
      </c>
      <c r="E208" s="11">
        <v>0</v>
      </c>
      <c r="F208" s="16">
        <v>2</v>
      </c>
    </row>
    <row r="209" spans="1:6" x14ac:dyDescent="0.2">
      <c r="A209" s="7">
        <v>10</v>
      </c>
      <c r="B209" s="11">
        <v>1</v>
      </c>
      <c r="C209" s="11">
        <v>0</v>
      </c>
      <c r="D209" s="11">
        <v>0</v>
      </c>
      <c r="E209" s="11">
        <v>0</v>
      </c>
      <c r="F209" s="16">
        <v>1</v>
      </c>
    </row>
    <row r="210" spans="1:6" x14ac:dyDescent="0.2">
      <c r="A210" s="7" t="s">
        <v>91</v>
      </c>
      <c r="B210" s="11">
        <v>45</v>
      </c>
      <c r="C210" s="11">
        <v>22</v>
      </c>
      <c r="D210" s="11">
        <v>7</v>
      </c>
      <c r="E210" s="11">
        <v>10</v>
      </c>
      <c r="F210" s="16">
        <v>84</v>
      </c>
    </row>
    <row r="211" spans="1:6" x14ac:dyDescent="0.2">
      <c r="A211" s="10" t="s">
        <v>38</v>
      </c>
      <c r="B211" s="16">
        <v>230</v>
      </c>
      <c r="C211" s="16">
        <v>138</v>
      </c>
      <c r="D211" s="16">
        <v>35</v>
      </c>
      <c r="E211" s="16">
        <v>51</v>
      </c>
      <c r="F211" s="16">
        <v>454</v>
      </c>
    </row>
    <row r="212" spans="1:6" x14ac:dyDescent="0.2">
      <c r="A212" s="7" t="s">
        <v>51</v>
      </c>
      <c r="B212" s="20">
        <v>2.4739</v>
      </c>
      <c r="C212" s="20">
        <v>2.2174</v>
      </c>
      <c r="D212" s="20">
        <v>2.3429000000000002</v>
      </c>
      <c r="E212" s="20">
        <v>2.1568999999999998</v>
      </c>
      <c r="F212" s="21">
        <v>2.3502000000000001</v>
      </c>
    </row>
    <row r="213" spans="1:6" x14ac:dyDescent="0.2">
      <c r="A213" s="22"/>
      <c r="B213" s="23"/>
      <c r="C213" s="23"/>
      <c r="D213" s="23"/>
      <c r="E213" s="23"/>
      <c r="F213" s="24"/>
    </row>
    <row r="214" spans="1:6" x14ac:dyDescent="0.2">
      <c r="A214" s="22"/>
      <c r="B214" s="23"/>
      <c r="C214" s="23"/>
      <c r="D214" s="23"/>
      <c r="E214" s="23"/>
      <c r="F214" s="24"/>
    </row>
    <row r="215" spans="1:6" x14ac:dyDescent="0.2">
      <c r="A215" s="15" t="s">
        <v>56</v>
      </c>
    </row>
    <row r="216" spans="1:6" ht="12.75" customHeight="1" x14ac:dyDescent="0.2">
      <c r="A216" s="89" t="s">
        <v>90</v>
      </c>
      <c r="B216" s="91" t="s">
        <v>105</v>
      </c>
      <c r="C216" s="92"/>
      <c r="D216" s="92"/>
      <c r="E216" s="92"/>
      <c r="F216" s="93"/>
    </row>
    <row r="217" spans="1:6" x14ac:dyDescent="0.2">
      <c r="A217" s="90"/>
      <c r="B217" s="36" t="s">
        <v>20</v>
      </c>
      <c r="C217" s="36" t="s">
        <v>21</v>
      </c>
      <c r="D217" s="36" t="s">
        <v>22</v>
      </c>
      <c r="E217" s="36" t="s">
        <v>23</v>
      </c>
      <c r="F217" s="37" t="s">
        <v>38</v>
      </c>
    </row>
    <row r="218" spans="1:6" x14ac:dyDescent="0.2">
      <c r="A218" s="34">
        <v>1</v>
      </c>
      <c r="B218" s="38">
        <v>8.6999999999999994E-2</v>
      </c>
      <c r="C218" s="38">
        <v>0.217</v>
      </c>
      <c r="D218" s="38">
        <v>8.5999999999999993E-2</v>
      </c>
      <c r="E218" s="38">
        <v>0.11800000000000001</v>
      </c>
      <c r="F218" s="38">
        <v>0.13</v>
      </c>
    </row>
    <row r="219" spans="1:6" x14ac:dyDescent="0.2">
      <c r="A219" s="34">
        <v>2</v>
      </c>
      <c r="B219" s="38">
        <v>0.313</v>
      </c>
      <c r="C219" s="38">
        <v>0.312</v>
      </c>
      <c r="D219" s="38">
        <v>0.2</v>
      </c>
      <c r="E219" s="38">
        <v>0.33299999999999996</v>
      </c>
      <c r="F219" s="38">
        <v>0.30599999999999999</v>
      </c>
    </row>
    <row r="220" spans="1:6" x14ac:dyDescent="0.2">
      <c r="A220" s="34">
        <v>3</v>
      </c>
      <c r="B220" s="38">
        <v>0.126</v>
      </c>
      <c r="C220" s="38">
        <v>0.10099999999999999</v>
      </c>
      <c r="D220" s="38">
        <v>0.314</v>
      </c>
      <c r="E220" s="38">
        <v>0.17600000000000002</v>
      </c>
      <c r="F220" s="38">
        <v>0.13900000000000001</v>
      </c>
    </row>
    <row r="221" spans="1:6" x14ac:dyDescent="0.2">
      <c r="A221" s="34">
        <v>4</v>
      </c>
      <c r="B221" s="38">
        <v>0.14800000000000002</v>
      </c>
      <c r="C221" s="38">
        <v>9.4E-2</v>
      </c>
      <c r="D221" s="38">
        <v>0.114</v>
      </c>
      <c r="E221" s="38">
        <v>0.11800000000000001</v>
      </c>
      <c r="F221" s="38">
        <v>0.126</v>
      </c>
    </row>
    <row r="222" spans="1:6" x14ac:dyDescent="0.2">
      <c r="A222" s="34">
        <v>5</v>
      </c>
      <c r="B222" s="38">
        <v>5.2000000000000005E-2</v>
      </c>
      <c r="C222" s="38">
        <v>5.7999999999999996E-2</v>
      </c>
      <c r="D222" s="38">
        <v>5.7000000000000002E-2</v>
      </c>
      <c r="E222" s="38">
        <v>0</v>
      </c>
      <c r="F222" s="38">
        <v>4.8000000000000001E-2</v>
      </c>
    </row>
    <row r="223" spans="1:6" x14ac:dyDescent="0.2">
      <c r="A223" s="34">
        <v>6</v>
      </c>
      <c r="B223" s="38">
        <v>4.8000000000000001E-2</v>
      </c>
      <c r="C223" s="38">
        <v>2.2000000000000002E-2</v>
      </c>
      <c r="D223" s="38">
        <v>2.8999999999999998E-2</v>
      </c>
      <c r="E223" s="38">
        <v>3.9E-2</v>
      </c>
      <c r="F223" s="38">
        <v>3.7000000000000005E-2</v>
      </c>
    </row>
    <row r="224" spans="1:6" x14ac:dyDescent="0.2">
      <c r="A224" s="34">
        <v>7</v>
      </c>
      <c r="B224" s="38">
        <v>1.3000000000000001E-2</v>
      </c>
      <c r="C224" s="38">
        <v>2.2000000000000002E-2</v>
      </c>
      <c r="D224" s="38">
        <v>0</v>
      </c>
      <c r="E224" s="38">
        <v>0.02</v>
      </c>
      <c r="F224" s="38">
        <v>1.4999999999999999E-2</v>
      </c>
    </row>
    <row r="225" spans="1:6" x14ac:dyDescent="0.2">
      <c r="A225" s="34">
        <v>8</v>
      </c>
      <c r="B225" s="38">
        <v>9.0000000000000011E-3</v>
      </c>
      <c r="C225" s="38">
        <v>6.9999999999999993E-3</v>
      </c>
      <c r="D225" s="38">
        <v>0</v>
      </c>
      <c r="E225" s="38">
        <v>0</v>
      </c>
      <c r="F225" s="38">
        <v>6.9999999999999993E-3</v>
      </c>
    </row>
    <row r="226" spans="1:6" x14ac:dyDescent="0.2">
      <c r="A226" s="34">
        <v>9</v>
      </c>
      <c r="B226" s="38">
        <v>4.0000000000000001E-3</v>
      </c>
      <c r="C226" s="38">
        <v>6.9999999999999993E-3</v>
      </c>
      <c r="D226" s="38">
        <v>0</v>
      </c>
      <c r="E226" s="38">
        <v>0</v>
      </c>
      <c r="F226" s="38">
        <v>4.0000000000000001E-3</v>
      </c>
    </row>
    <row r="227" spans="1:6" x14ac:dyDescent="0.2">
      <c r="A227" s="34">
        <v>10</v>
      </c>
      <c r="B227" s="38">
        <v>4.0000000000000001E-3</v>
      </c>
      <c r="C227" s="38">
        <v>0</v>
      </c>
      <c r="D227" s="38">
        <v>0</v>
      </c>
      <c r="E227" s="38">
        <v>0</v>
      </c>
      <c r="F227" s="38">
        <v>2E-3</v>
      </c>
    </row>
    <row r="228" spans="1:6" x14ac:dyDescent="0.2">
      <c r="A228" s="34" t="s">
        <v>91</v>
      </c>
      <c r="B228" s="38">
        <v>0.19600000000000001</v>
      </c>
      <c r="C228" s="38">
        <v>0.159</v>
      </c>
      <c r="D228" s="38">
        <v>0.2</v>
      </c>
      <c r="E228" s="38">
        <v>0.19600000000000001</v>
      </c>
      <c r="F228" s="38">
        <v>0.185</v>
      </c>
    </row>
    <row r="229" spans="1:6" x14ac:dyDescent="0.2">
      <c r="A229" s="35" t="s">
        <v>38</v>
      </c>
      <c r="B229" s="38">
        <v>1</v>
      </c>
      <c r="C229" s="38">
        <v>1</v>
      </c>
      <c r="D229" s="38">
        <v>1</v>
      </c>
      <c r="E229" s="38">
        <v>1</v>
      </c>
      <c r="F229" s="38">
        <v>1</v>
      </c>
    </row>
    <row r="230" spans="1:6" x14ac:dyDescent="0.2">
      <c r="A230" s="7" t="s">
        <v>51</v>
      </c>
      <c r="B230" s="54">
        <v>2.4739</v>
      </c>
      <c r="C230" s="54">
        <v>2.2174</v>
      </c>
      <c r="D230" s="54">
        <v>2.3429000000000002</v>
      </c>
      <c r="E230" s="54">
        <v>2.1568999999999998</v>
      </c>
      <c r="F230" s="55">
        <v>2.3502000000000001</v>
      </c>
    </row>
    <row r="233" spans="1:6" x14ac:dyDescent="0.2">
      <c r="A233" s="94" t="s">
        <v>104</v>
      </c>
      <c r="B233" s="94"/>
      <c r="C233" s="94"/>
      <c r="D233" s="94"/>
      <c r="E233" s="94"/>
      <c r="F233" s="94"/>
    </row>
    <row r="234" spans="1:6" x14ac:dyDescent="0.2">
      <c r="A234" s="94"/>
      <c r="B234" s="94"/>
      <c r="C234" s="94"/>
      <c r="D234" s="94"/>
      <c r="E234" s="94"/>
      <c r="F234" s="94"/>
    </row>
    <row r="235" spans="1:6" x14ac:dyDescent="0.2">
      <c r="A235" s="94"/>
      <c r="B235" s="94"/>
      <c r="C235" s="94"/>
      <c r="D235" s="94"/>
      <c r="E235" s="94"/>
      <c r="F235" s="94"/>
    </row>
    <row r="242" spans="1:6" x14ac:dyDescent="0.2">
      <c r="A242" s="4" t="s">
        <v>109</v>
      </c>
    </row>
    <row r="243" spans="1:6" x14ac:dyDescent="0.2">
      <c r="A243" s="5" t="s">
        <v>108</v>
      </c>
    </row>
    <row r="244" spans="1:6" x14ac:dyDescent="0.2">
      <c r="A244" t="s">
        <v>5</v>
      </c>
    </row>
    <row r="245" spans="1:6" ht="12.75" customHeight="1" x14ac:dyDescent="0.2">
      <c r="A245" s="89" t="s">
        <v>110</v>
      </c>
      <c r="B245" s="91" t="s">
        <v>105</v>
      </c>
      <c r="C245" s="92"/>
      <c r="D245" s="92"/>
      <c r="E245" s="92"/>
      <c r="F245" s="93"/>
    </row>
    <row r="246" spans="1:6" x14ac:dyDescent="0.2">
      <c r="A246" s="90"/>
      <c r="B246" s="11" t="s">
        <v>20</v>
      </c>
      <c r="C246" s="11" t="s">
        <v>21</v>
      </c>
      <c r="D246" s="11" t="s">
        <v>22</v>
      </c>
      <c r="E246" s="11" t="s">
        <v>23</v>
      </c>
      <c r="F246" s="16" t="s">
        <v>38</v>
      </c>
    </row>
    <row r="247" spans="1:6" x14ac:dyDescent="0.2">
      <c r="A247" s="7" t="s">
        <v>20</v>
      </c>
      <c r="B247" s="11">
        <v>28</v>
      </c>
      <c r="C247" s="11">
        <v>7</v>
      </c>
      <c r="D247" s="11">
        <v>2</v>
      </c>
      <c r="E247" s="11">
        <v>2</v>
      </c>
      <c r="F247" s="16">
        <v>39</v>
      </c>
    </row>
    <row r="248" spans="1:6" x14ac:dyDescent="0.2">
      <c r="A248" s="7" t="s">
        <v>21</v>
      </c>
      <c r="B248" s="11">
        <v>96</v>
      </c>
      <c r="C248" s="11">
        <v>54</v>
      </c>
      <c r="D248" s="11">
        <v>16</v>
      </c>
      <c r="E248" s="11">
        <v>22</v>
      </c>
      <c r="F248" s="16">
        <v>188</v>
      </c>
    </row>
    <row r="249" spans="1:6" x14ac:dyDescent="0.2">
      <c r="A249" s="7" t="s">
        <v>22</v>
      </c>
      <c r="B249" s="11">
        <v>3</v>
      </c>
      <c r="C249" s="11">
        <v>2</v>
      </c>
      <c r="D249" s="11">
        <v>2</v>
      </c>
      <c r="E249" s="11">
        <v>0</v>
      </c>
      <c r="F249" s="16">
        <v>7</v>
      </c>
    </row>
    <row r="250" spans="1:6" x14ac:dyDescent="0.2">
      <c r="A250" s="7" t="s">
        <v>23</v>
      </c>
      <c r="B250" s="11">
        <v>5</v>
      </c>
      <c r="C250" s="11">
        <v>4</v>
      </c>
      <c r="D250" s="11">
        <v>0</v>
      </c>
      <c r="E250" s="11">
        <v>1</v>
      </c>
      <c r="F250" s="16">
        <v>10</v>
      </c>
    </row>
    <row r="251" spans="1:6" x14ac:dyDescent="0.2">
      <c r="A251" s="7" t="s">
        <v>93</v>
      </c>
      <c r="B251" s="11">
        <v>4</v>
      </c>
      <c r="C251" s="11">
        <v>5</v>
      </c>
      <c r="D251" s="11">
        <v>2</v>
      </c>
      <c r="E251" s="11">
        <v>1</v>
      </c>
      <c r="F251" s="16">
        <v>12</v>
      </c>
    </row>
    <row r="252" spans="1:6" ht="24" x14ac:dyDescent="0.2">
      <c r="A252" s="7" t="s">
        <v>111</v>
      </c>
      <c r="B252" s="11">
        <v>6</v>
      </c>
      <c r="C252" s="11">
        <v>3</v>
      </c>
      <c r="D252" s="11">
        <v>0</v>
      </c>
      <c r="E252" s="11">
        <v>0</v>
      </c>
      <c r="F252" s="16">
        <v>9</v>
      </c>
    </row>
    <row r="253" spans="1:6" x14ac:dyDescent="0.2">
      <c r="A253" s="7" t="s">
        <v>95</v>
      </c>
      <c r="B253" s="11">
        <v>0</v>
      </c>
      <c r="C253" s="11">
        <v>0</v>
      </c>
      <c r="D253" s="11">
        <v>0</v>
      </c>
      <c r="E253" s="11">
        <v>0</v>
      </c>
      <c r="F253" s="16">
        <v>0</v>
      </c>
    </row>
    <row r="254" spans="1:6" x14ac:dyDescent="0.2">
      <c r="A254" s="10" t="s">
        <v>38</v>
      </c>
      <c r="B254" s="16">
        <v>142</v>
      </c>
      <c r="C254" s="16">
        <v>75</v>
      </c>
      <c r="D254" s="16">
        <v>22</v>
      </c>
      <c r="E254" s="16">
        <v>26</v>
      </c>
      <c r="F254" s="16">
        <v>265</v>
      </c>
    </row>
    <row r="255" spans="1:6" x14ac:dyDescent="0.2">
      <c r="A255" s="17"/>
    </row>
    <row r="256" spans="1:6" x14ac:dyDescent="0.2">
      <c r="A256" s="17"/>
    </row>
    <row r="257" spans="1:6" x14ac:dyDescent="0.2">
      <c r="A257" t="s">
        <v>56</v>
      </c>
    </row>
    <row r="258" spans="1:6" ht="12.75" customHeight="1" x14ac:dyDescent="0.2">
      <c r="A258" s="89" t="s">
        <v>110</v>
      </c>
      <c r="B258" s="91" t="s">
        <v>105</v>
      </c>
      <c r="C258" s="92"/>
      <c r="D258" s="92"/>
      <c r="E258" s="92"/>
      <c r="F258" s="93"/>
    </row>
    <row r="259" spans="1:6" x14ac:dyDescent="0.2">
      <c r="A259" s="90"/>
      <c r="B259" s="36" t="s">
        <v>20</v>
      </c>
      <c r="C259" s="36" t="s">
        <v>21</v>
      </c>
      <c r="D259" s="36" t="s">
        <v>22</v>
      </c>
      <c r="E259" s="36" t="s">
        <v>23</v>
      </c>
      <c r="F259" s="37" t="s">
        <v>38</v>
      </c>
    </row>
    <row r="260" spans="1:6" x14ac:dyDescent="0.2">
      <c r="A260" s="34" t="s">
        <v>20</v>
      </c>
      <c r="B260" s="38">
        <v>0.19699999999999998</v>
      </c>
      <c r="C260" s="38">
        <v>9.3000000000000013E-2</v>
      </c>
      <c r="D260" s="38">
        <v>9.0999999999999998E-2</v>
      </c>
      <c r="E260" s="38">
        <v>7.6999999999999999E-2</v>
      </c>
      <c r="F260" s="38">
        <v>0.14699999999999999</v>
      </c>
    </row>
    <row r="261" spans="1:6" x14ac:dyDescent="0.2">
      <c r="A261" s="34" t="s">
        <v>21</v>
      </c>
      <c r="B261" s="38">
        <v>0.67599999999999993</v>
      </c>
      <c r="C261" s="38">
        <v>0.72</v>
      </c>
      <c r="D261" s="38">
        <v>0.72699999999999998</v>
      </c>
      <c r="E261" s="38">
        <v>0.84599999999999997</v>
      </c>
      <c r="F261" s="38">
        <v>0.70900000000000007</v>
      </c>
    </row>
    <row r="262" spans="1:6" x14ac:dyDescent="0.2">
      <c r="A262" s="34" t="s">
        <v>22</v>
      </c>
      <c r="B262" s="38">
        <v>2.1000000000000001E-2</v>
      </c>
      <c r="C262" s="38">
        <v>2.7000000000000003E-2</v>
      </c>
      <c r="D262" s="38">
        <v>9.0999999999999998E-2</v>
      </c>
      <c r="E262" s="38">
        <v>0</v>
      </c>
      <c r="F262" s="38">
        <v>2.6000000000000002E-2</v>
      </c>
    </row>
    <row r="263" spans="1:6" x14ac:dyDescent="0.2">
      <c r="A263" s="34" t="s">
        <v>23</v>
      </c>
      <c r="B263" s="38">
        <v>3.5000000000000003E-2</v>
      </c>
      <c r="C263" s="38">
        <v>5.2999999999999999E-2</v>
      </c>
      <c r="D263" s="38">
        <v>0</v>
      </c>
      <c r="E263" s="38">
        <v>3.7999999999999999E-2</v>
      </c>
      <c r="F263" s="38">
        <v>3.7999999999999999E-2</v>
      </c>
    </row>
    <row r="264" spans="1:6" x14ac:dyDescent="0.2">
      <c r="A264" s="34" t="s">
        <v>93</v>
      </c>
      <c r="B264" s="38">
        <v>2.7999999999999997E-2</v>
      </c>
      <c r="C264" s="38">
        <v>6.7000000000000004E-2</v>
      </c>
      <c r="D264" s="38">
        <v>9.0999999999999998E-2</v>
      </c>
      <c r="E264" s="38">
        <v>3.7999999999999999E-2</v>
      </c>
      <c r="F264" s="38">
        <v>4.4999999999999998E-2</v>
      </c>
    </row>
    <row r="265" spans="1:6" ht="24" x14ac:dyDescent="0.2">
      <c r="A265" s="34" t="s">
        <v>111</v>
      </c>
      <c r="B265" s="38">
        <v>4.2000000000000003E-2</v>
      </c>
      <c r="C265" s="38">
        <v>0.04</v>
      </c>
      <c r="D265" s="38">
        <v>0</v>
      </c>
      <c r="E265" s="38">
        <v>0</v>
      </c>
      <c r="F265" s="38">
        <v>3.4000000000000002E-2</v>
      </c>
    </row>
    <row r="266" spans="1:6" x14ac:dyDescent="0.2">
      <c r="A266" s="34" t="s">
        <v>95</v>
      </c>
      <c r="B266" s="38">
        <v>0</v>
      </c>
      <c r="C266" s="38">
        <v>0</v>
      </c>
      <c r="D266" s="38">
        <v>0</v>
      </c>
      <c r="E266" s="38">
        <v>0</v>
      </c>
      <c r="F266" s="38">
        <v>0</v>
      </c>
    </row>
    <row r="267" spans="1:6" x14ac:dyDescent="0.2">
      <c r="A267" s="35" t="s">
        <v>38</v>
      </c>
      <c r="B267" s="38">
        <v>1</v>
      </c>
      <c r="C267" s="38">
        <v>1</v>
      </c>
      <c r="D267" s="38">
        <v>1</v>
      </c>
      <c r="E267" s="38">
        <v>1</v>
      </c>
      <c r="F267" s="38">
        <v>1</v>
      </c>
    </row>
    <row r="268" spans="1:6" x14ac:dyDescent="0.2">
      <c r="A268" s="17"/>
    </row>
    <row r="269" spans="1:6" x14ac:dyDescent="0.2">
      <c r="A269" s="4" t="s">
        <v>114</v>
      </c>
    </row>
    <row r="270" spans="1:6" x14ac:dyDescent="0.2">
      <c r="A270" s="5" t="s">
        <v>112</v>
      </c>
    </row>
    <row r="271" spans="1:6" x14ac:dyDescent="0.2">
      <c r="A271" t="s">
        <v>5</v>
      </c>
    </row>
    <row r="272" spans="1:6" x14ac:dyDescent="0.2">
      <c r="A272" s="89" t="s">
        <v>110</v>
      </c>
      <c r="B272" s="91" t="s">
        <v>19</v>
      </c>
      <c r="C272" s="92"/>
      <c r="D272" s="92"/>
      <c r="E272" s="92"/>
      <c r="F272" s="93"/>
    </row>
    <row r="273" spans="1:6" x14ac:dyDescent="0.2">
      <c r="A273" s="90"/>
      <c r="B273" s="11" t="s">
        <v>20</v>
      </c>
      <c r="C273" s="11" t="s">
        <v>21</v>
      </c>
      <c r="D273" s="11" t="s">
        <v>22</v>
      </c>
      <c r="E273" s="11" t="s">
        <v>23</v>
      </c>
      <c r="F273" s="16" t="s">
        <v>38</v>
      </c>
    </row>
    <row r="274" spans="1:6" x14ac:dyDescent="0.2">
      <c r="A274" s="7" t="s">
        <v>20</v>
      </c>
      <c r="B274" s="11">
        <v>10</v>
      </c>
      <c r="C274" s="11">
        <v>1</v>
      </c>
      <c r="D274" s="11">
        <v>1</v>
      </c>
      <c r="E274" s="11">
        <v>1</v>
      </c>
      <c r="F274" s="16">
        <v>13</v>
      </c>
    </row>
    <row r="275" spans="1:6" x14ac:dyDescent="0.2">
      <c r="A275" s="7" t="s">
        <v>21</v>
      </c>
      <c r="B275" s="11">
        <v>9</v>
      </c>
      <c r="C275" s="11">
        <v>5</v>
      </c>
      <c r="D275" s="11">
        <v>0</v>
      </c>
      <c r="E275" s="11">
        <v>1</v>
      </c>
      <c r="F275" s="16">
        <v>15</v>
      </c>
    </row>
    <row r="276" spans="1:6" x14ac:dyDescent="0.2">
      <c r="A276" s="7" t="s">
        <v>22</v>
      </c>
      <c r="B276" s="11">
        <v>2</v>
      </c>
      <c r="C276" s="11">
        <v>0</v>
      </c>
      <c r="D276" s="11">
        <v>0</v>
      </c>
      <c r="E276" s="11">
        <v>0</v>
      </c>
      <c r="F276" s="16">
        <v>2</v>
      </c>
    </row>
    <row r="277" spans="1:6" x14ac:dyDescent="0.2">
      <c r="A277" s="7" t="s">
        <v>23</v>
      </c>
      <c r="B277" s="11">
        <v>0</v>
      </c>
      <c r="C277" s="11">
        <v>0</v>
      </c>
      <c r="D277" s="11">
        <v>0</v>
      </c>
      <c r="E277" s="11">
        <v>3</v>
      </c>
      <c r="F277" s="16">
        <v>3</v>
      </c>
    </row>
    <row r="278" spans="1:6" x14ac:dyDescent="0.2">
      <c r="A278" s="7" t="s">
        <v>93</v>
      </c>
      <c r="B278" s="11">
        <v>0</v>
      </c>
      <c r="C278" s="11">
        <v>0</v>
      </c>
      <c r="D278" s="11">
        <v>0</v>
      </c>
      <c r="E278" s="11">
        <v>0</v>
      </c>
      <c r="F278" s="16">
        <v>0</v>
      </c>
    </row>
    <row r="279" spans="1:6" ht="24" x14ac:dyDescent="0.2">
      <c r="A279" s="7" t="s">
        <v>111</v>
      </c>
      <c r="B279" s="11">
        <v>6</v>
      </c>
      <c r="C279" s="11">
        <v>2</v>
      </c>
      <c r="D279" s="11">
        <v>0</v>
      </c>
      <c r="E279" s="11">
        <v>0</v>
      </c>
      <c r="F279" s="16">
        <v>8</v>
      </c>
    </row>
    <row r="280" spans="1:6" x14ac:dyDescent="0.2">
      <c r="A280" s="7" t="s">
        <v>95</v>
      </c>
      <c r="B280" s="11">
        <v>0</v>
      </c>
      <c r="C280" s="11">
        <v>0</v>
      </c>
      <c r="D280" s="11">
        <v>0</v>
      </c>
      <c r="E280" s="11">
        <v>0</v>
      </c>
      <c r="F280" s="16">
        <v>0</v>
      </c>
    </row>
    <row r="281" spans="1:6" x14ac:dyDescent="0.2">
      <c r="A281" s="10" t="s">
        <v>38</v>
      </c>
      <c r="B281" s="16">
        <v>27</v>
      </c>
      <c r="C281" s="16">
        <v>8</v>
      </c>
      <c r="D281" s="16">
        <v>1</v>
      </c>
      <c r="E281" s="16">
        <v>5</v>
      </c>
      <c r="F281" s="16">
        <v>41</v>
      </c>
    </row>
    <row r="282" spans="1:6" x14ac:dyDescent="0.2">
      <c r="A282" s="17"/>
    </row>
    <row r="283" spans="1:6" x14ac:dyDescent="0.2">
      <c r="A283" s="15" t="s">
        <v>56</v>
      </c>
    </row>
    <row r="284" spans="1:6" ht="12.75" customHeight="1" x14ac:dyDescent="0.2">
      <c r="A284" s="89" t="s">
        <v>110</v>
      </c>
      <c r="B284" s="91" t="s">
        <v>19</v>
      </c>
      <c r="C284" s="92"/>
      <c r="D284" s="92"/>
      <c r="E284" s="92"/>
      <c r="F284" s="93"/>
    </row>
    <row r="285" spans="1:6" x14ac:dyDescent="0.2">
      <c r="A285" s="90"/>
      <c r="B285" s="36" t="s">
        <v>20</v>
      </c>
      <c r="C285" s="36" t="s">
        <v>21</v>
      </c>
      <c r="D285" s="36" t="s">
        <v>22</v>
      </c>
      <c r="E285" s="36" t="s">
        <v>23</v>
      </c>
      <c r="F285" s="37" t="s">
        <v>38</v>
      </c>
    </row>
    <row r="286" spans="1:6" x14ac:dyDescent="0.2">
      <c r="A286" s="34" t="s">
        <v>20</v>
      </c>
      <c r="B286" s="38">
        <v>0.37</v>
      </c>
      <c r="C286" s="38">
        <v>0.125</v>
      </c>
      <c r="D286" s="38">
        <v>1</v>
      </c>
      <c r="E286" s="38">
        <v>0.2</v>
      </c>
      <c r="F286" s="38">
        <v>0.317</v>
      </c>
    </row>
    <row r="287" spans="1:6" x14ac:dyDescent="0.2">
      <c r="A287" s="34" t="s">
        <v>21</v>
      </c>
      <c r="B287" s="38">
        <v>0.33299999999999996</v>
      </c>
      <c r="C287" s="38">
        <v>0.625</v>
      </c>
      <c r="D287" s="38">
        <v>0</v>
      </c>
      <c r="E287" s="38">
        <v>0.2</v>
      </c>
      <c r="F287" s="38">
        <v>0.36599999999999999</v>
      </c>
    </row>
    <row r="288" spans="1:6" x14ac:dyDescent="0.2">
      <c r="A288" s="34" t="s">
        <v>22</v>
      </c>
      <c r="B288" s="38">
        <v>7.400000000000001E-2</v>
      </c>
      <c r="C288" s="38">
        <v>0</v>
      </c>
      <c r="D288" s="38">
        <v>0</v>
      </c>
      <c r="E288" s="38">
        <v>0</v>
      </c>
      <c r="F288" s="38">
        <v>4.9000000000000002E-2</v>
      </c>
    </row>
    <row r="289" spans="1:6" x14ac:dyDescent="0.2">
      <c r="A289" s="34" t="s">
        <v>23</v>
      </c>
      <c r="B289" s="38">
        <v>0</v>
      </c>
      <c r="C289" s="38">
        <v>0</v>
      </c>
      <c r="D289" s="38">
        <v>0</v>
      </c>
      <c r="E289" s="38">
        <v>0.6</v>
      </c>
      <c r="F289" s="38">
        <v>7.2999999999999995E-2</v>
      </c>
    </row>
    <row r="290" spans="1:6" x14ac:dyDescent="0.2">
      <c r="A290" s="34" t="s">
        <v>93</v>
      </c>
      <c r="B290" s="38">
        <v>0</v>
      </c>
      <c r="C290" s="38">
        <v>0</v>
      </c>
      <c r="D290" s="38">
        <v>0</v>
      </c>
      <c r="E290" s="38">
        <v>0</v>
      </c>
      <c r="F290" s="38">
        <v>0</v>
      </c>
    </row>
    <row r="291" spans="1:6" ht="24" x14ac:dyDescent="0.2">
      <c r="A291" s="34" t="s">
        <v>111</v>
      </c>
      <c r="B291" s="38">
        <v>0.222</v>
      </c>
      <c r="C291" s="38">
        <v>0.25</v>
      </c>
      <c r="D291" s="38">
        <v>0</v>
      </c>
      <c r="E291" s="38">
        <v>0</v>
      </c>
      <c r="F291" s="38">
        <v>0.19500000000000001</v>
      </c>
    </row>
    <row r="292" spans="1:6" x14ac:dyDescent="0.2">
      <c r="A292" s="34" t="s">
        <v>95</v>
      </c>
      <c r="B292" s="38">
        <v>0</v>
      </c>
      <c r="C292" s="38">
        <v>0</v>
      </c>
      <c r="D292" s="38">
        <v>0</v>
      </c>
      <c r="E292" s="38">
        <v>0</v>
      </c>
      <c r="F292" s="38">
        <v>0</v>
      </c>
    </row>
    <row r="293" spans="1:6" x14ac:dyDescent="0.2">
      <c r="A293" s="35" t="s">
        <v>38</v>
      </c>
      <c r="B293" s="38">
        <v>1</v>
      </c>
      <c r="C293" s="38">
        <v>1</v>
      </c>
      <c r="D293" s="38">
        <v>1</v>
      </c>
      <c r="E293" s="38">
        <v>1</v>
      </c>
      <c r="F293" s="38">
        <v>1</v>
      </c>
    </row>
    <row r="294" spans="1:6" x14ac:dyDescent="0.2">
      <c r="A294" s="17"/>
    </row>
    <row r="295" spans="1:6" x14ac:dyDescent="0.2">
      <c r="A295" s="4" t="s">
        <v>115</v>
      </c>
    </row>
    <row r="296" spans="1:6" x14ac:dyDescent="0.2">
      <c r="A296" s="1" t="s">
        <v>113</v>
      </c>
    </row>
    <row r="297" spans="1:6" x14ac:dyDescent="0.2">
      <c r="A297" t="s">
        <v>5</v>
      </c>
    </row>
    <row r="298" spans="1:6" x14ac:dyDescent="0.2">
      <c r="A298" s="89" t="s">
        <v>110</v>
      </c>
      <c r="B298" s="91" t="s">
        <v>19</v>
      </c>
      <c r="C298" s="92"/>
      <c r="D298" s="92"/>
      <c r="E298" s="92"/>
      <c r="F298" s="93"/>
    </row>
    <row r="299" spans="1:6" x14ac:dyDescent="0.2">
      <c r="A299" s="90"/>
      <c r="B299" s="11" t="s">
        <v>20</v>
      </c>
      <c r="C299" s="11" t="s">
        <v>21</v>
      </c>
      <c r="D299" s="11" t="s">
        <v>22</v>
      </c>
      <c r="E299" s="11" t="s">
        <v>23</v>
      </c>
      <c r="F299" s="16" t="s">
        <v>38</v>
      </c>
    </row>
    <row r="300" spans="1:6" x14ac:dyDescent="0.2">
      <c r="A300" s="7" t="s">
        <v>20</v>
      </c>
      <c r="B300" s="11">
        <v>38</v>
      </c>
      <c r="C300" s="11">
        <v>8</v>
      </c>
      <c r="D300" s="11">
        <v>3</v>
      </c>
      <c r="E300" s="11">
        <v>3</v>
      </c>
      <c r="F300" s="16">
        <v>52</v>
      </c>
    </row>
    <row r="301" spans="1:6" x14ac:dyDescent="0.2">
      <c r="A301" s="7" t="s">
        <v>21</v>
      </c>
      <c r="B301" s="11">
        <v>105</v>
      </c>
      <c r="C301" s="11">
        <v>59</v>
      </c>
      <c r="D301" s="11">
        <v>16</v>
      </c>
      <c r="E301" s="11">
        <v>23</v>
      </c>
      <c r="F301" s="16">
        <v>203</v>
      </c>
    </row>
    <row r="302" spans="1:6" x14ac:dyDescent="0.2">
      <c r="A302" s="7" t="s">
        <v>22</v>
      </c>
      <c r="B302" s="11">
        <v>5</v>
      </c>
      <c r="C302" s="11">
        <v>2</v>
      </c>
      <c r="D302" s="11">
        <v>2</v>
      </c>
      <c r="E302" s="11">
        <v>0</v>
      </c>
      <c r="F302" s="16">
        <v>9</v>
      </c>
    </row>
    <row r="303" spans="1:6" x14ac:dyDescent="0.2">
      <c r="A303" s="7" t="s">
        <v>23</v>
      </c>
      <c r="B303" s="11">
        <v>5</v>
      </c>
      <c r="C303" s="11">
        <v>4</v>
      </c>
      <c r="D303" s="11">
        <v>0</v>
      </c>
      <c r="E303" s="11">
        <v>4</v>
      </c>
      <c r="F303" s="16">
        <v>13</v>
      </c>
    </row>
    <row r="304" spans="1:6" x14ac:dyDescent="0.2">
      <c r="A304" s="7" t="s">
        <v>93</v>
      </c>
      <c r="B304" s="11">
        <v>4</v>
      </c>
      <c r="C304" s="11">
        <v>5</v>
      </c>
      <c r="D304" s="11">
        <v>2</v>
      </c>
      <c r="E304" s="11">
        <v>1</v>
      </c>
      <c r="F304" s="16">
        <v>12</v>
      </c>
    </row>
    <row r="305" spans="1:6" ht="24" x14ac:dyDescent="0.2">
      <c r="A305" s="7" t="s">
        <v>111</v>
      </c>
      <c r="B305" s="11">
        <v>12</v>
      </c>
      <c r="C305" s="11">
        <v>5</v>
      </c>
      <c r="D305" s="11">
        <v>0</v>
      </c>
      <c r="E305" s="11">
        <v>0</v>
      </c>
      <c r="F305" s="16">
        <v>17</v>
      </c>
    </row>
    <row r="306" spans="1:6" x14ac:dyDescent="0.2">
      <c r="A306" s="7" t="s">
        <v>95</v>
      </c>
      <c r="B306" s="11">
        <v>0</v>
      </c>
      <c r="C306" s="11">
        <v>0</v>
      </c>
      <c r="D306" s="11">
        <v>0</v>
      </c>
      <c r="E306" s="11">
        <v>0</v>
      </c>
      <c r="F306" s="16">
        <v>0</v>
      </c>
    </row>
    <row r="307" spans="1:6" x14ac:dyDescent="0.2">
      <c r="A307" s="10" t="s">
        <v>38</v>
      </c>
      <c r="B307" s="16">
        <v>169</v>
      </c>
      <c r="C307" s="16">
        <v>83</v>
      </c>
      <c r="D307" s="16">
        <v>23</v>
      </c>
      <c r="E307" s="16">
        <v>31</v>
      </c>
      <c r="F307" s="16">
        <v>306</v>
      </c>
    </row>
    <row r="308" spans="1:6" x14ac:dyDescent="0.2">
      <c r="A308" s="17"/>
    </row>
    <row r="309" spans="1:6" x14ac:dyDescent="0.2">
      <c r="A309" s="17"/>
    </row>
    <row r="310" spans="1:6" x14ac:dyDescent="0.2">
      <c r="A310" t="s">
        <v>56</v>
      </c>
    </row>
    <row r="311" spans="1:6" x14ac:dyDescent="0.2">
      <c r="A311" s="89" t="s">
        <v>110</v>
      </c>
      <c r="B311" s="91" t="s">
        <v>19</v>
      </c>
      <c r="C311" s="92"/>
      <c r="D311" s="92"/>
      <c r="E311" s="92"/>
      <c r="F311" s="93"/>
    </row>
    <row r="312" spans="1:6" x14ac:dyDescent="0.2">
      <c r="A312" s="90"/>
      <c r="B312" s="36" t="s">
        <v>20</v>
      </c>
      <c r="C312" s="36" t="s">
        <v>21</v>
      </c>
      <c r="D312" s="36" t="s">
        <v>22</v>
      </c>
      <c r="E312" s="36" t="s">
        <v>23</v>
      </c>
      <c r="F312" s="37" t="s">
        <v>38</v>
      </c>
    </row>
    <row r="313" spans="1:6" x14ac:dyDescent="0.2">
      <c r="A313" s="34" t="s">
        <v>20</v>
      </c>
      <c r="B313" s="38">
        <v>0.22500000000000001</v>
      </c>
      <c r="C313" s="38">
        <v>9.6000000000000002E-2</v>
      </c>
      <c r="D313" s="38">
        <v>0.13</v>
      </c>
      <c r="E313" s="38">
        <v>9.6999999999999989E-2</v>
      </c>
      <c r="F313" s="38">
        <v>0.17</v>
      </c>
    </row>
    <row r="314" spans="1:6" x14ac:dyDescent="0.2">
      <c r="A314" s="34" t="s">
        <v>21</v>
      </c>
      <c r="B314" s="38">
        <v>0.621</v>
      </c>
      <c r="C314" s="38">
        <v>0.71099999999999997</v>
      </c>
      <c r="D314" s="38">
        <v>0.69599999999999995</v>
      </c>
      <c r="E314" s="38">
        <v>0.74199999999999999</v>
      </c>
      <c r="F314" s="38">
        <v>0.66299999999999992</v>
      </c>
    </row>
    <row r="315" spans="1:6" x14ac:dyDescent="0.2">
      <c r="A315" s="34" t="s">
        <v>22</v>
      </c>
      <c r="B315" s="38">
        <v>0.03</v>
      </c>
      <c r="C315" s="38">
        <v>2.4E-2</v>
      </c>
      <c r="D315" s="38">
        <v>8.6999999999999994E-2</v>
      </c>
      <c r="E315" s="38">
        <v>0</v>
      </c>
      <c r="F315" s="38">
        <v>2.8999999999999998E-2</v>
      </c>
    </row>
    <row r="316" spans="1:6" x14ac:dyDescent="0.2">
      <c r="A316" s="34" t="s">
        <v>23</v>
      </c>
      <c r="B316" s="38">
        <v>0.03</v>
      </c>
      <c r="C316" s="38">
        <v>4.8000000000000001E-2</v>
      </c>
      <c r="D316" s="38">
        <v>0</v>
      </c>
      <c r="E316" s="38">
        <v>0.129</v>
      </c>
      <c r="F316" s="38">
        <v>4.2000000000000003E-2</v>
      </c>
    </row>
    <row r="317" spans="1:6" x14ac:dyDescent="0.2">
      <c r="A317" s="34" t="s">
        <v>93</v>
      </c>
      <c r="B317" s="38">
        <v>2.4E-2</v>
      </c>
      <c r="C317" s="38">
        <v>0.06</v>
      </c>
      <c r="D317" s="38">
        <v>8.6999999999999994E-2</v>
      </c>
      <c r="E317" s="38">
        <v>3.2000000000000001E-2</v>
      </c>
      <c r="F317" s="38">
        <v>3.9E-2</v>
      </c>
    </row>
    <row r="318" spans="1:6" ht="24" x14ac:dyDescent="0.2">
      <c r="A318" s="34" t="s">
        <v>111</v>
      </c>
      <c r="B318" s="38">
        <v>7.0999999999999994E-2</v>
      </c>
      <c r="C318" s="38">
        <v>0.06</v>
      </c>
      <c r="D318" s="38">
        <v>0</v>
      </c>
      <c r="E318" s="38">
        <v>0</v>
      </c>
      <c r="F318" s="38">
        <v>5.5999999999999994E-2</v>
      </c>
    </row>
    <row r="319" spans="1:6" x14ac:dyDescent="0.2">
      <c r="A319" s="34" t="s">
        <v>95</v>
      </c>
      <c r="B319" s="38">
        <v>0</v>
      </c>
      <c r="C319" s="38">
        <v>0</v>
      </c>
      <c r="D319" s="38">
        <v>0</v>
      </c>
      <c r="E319" s="38">
        <v>0</v>
      </c>
      <c r="F319" s="38">
        <v>0</v>
      </c>
    </row>
    <row r="320" spans="1:6" x14ac:dyDescent="0.2">
      <c r="A320" s="35" t="s">
        <v>38</v>
      </c>
      <c r="B320" s="38">
        <v>1</v>
      </c>
      <c r="C320" s="38">
        <v>1</v>
      </c>
      <c r="D320" s="38">
        <v>1</v>
      </c>
      <c r="E320" s="38">
        <v>1</v>
      </c>
      <c r="F320" s="38">
        <v>1</v>
      </c>
    </row>
    <row r="321" spans="1:6" x14ac:dyDescent="0.2">
      <c r="A321" s="17"/>
    </row>
    <row r="322" spans="1:6" x14ac:dyDescent="0.2">
      <c r="A322" s="17"/>
    </row>
    <row r="323" spans="1:6" ht="39.75" customHeight="1" x14ac:dyDescent="0.2">
      <c r="A323" s="146" t="s">
        <v>340</v>
      </c>
      <c r="B323" s="146"/>
      <c r="C323" s="146"/>
      <c r="D323" s="146"/>
      <c r="E323" s="146"/>
      <c r="F323" s="146"/>
    </row>
    <row r="324" spans="1:6" ht="30.75" customHeight="1" x14ac:dyDescent="0.2">
      <c r="A324" s="146" t="s">
        <v>341</v>
      </c>
      <c r="B324" s="146"/>
      <c r="C324" s="146"/>
      <c r="D324" s="146"/>
      <c r="E324" s="146"/>
      <c r="F324" s="146"/>
    </row>
    <row r="326" spans="1:6" x14ac:dyDescent="0.2">
      <c r="A326" t="s">
        <v>339</v>
      </c>
    </row>
    <row r="327" spans="1:6" x14ac:dyDescent="0.2">
      <c r="A327" s="135" t="s">
        <v>342</v>
      </c>
    </row>
    <row r="328" spans="1:6" ht="15" x14ac:dyDescent="0.2">
      <c r="A328" s="131"/>
      <c r="B328" s="69" t="s">
        <v>337</v>
      </c>
      <c r="C328" s="69" t="s">
        <v>56</v>
      </c>
    </row>
    <row r="329" spans="1:6" ht="24" x14ac:dyDescent="0.2">
      <c r="A329" s="132" t="s">
        <v>343</v>
      </c>
      <c r="B329" s="69">
        <v>106</v>
      </c>
      <c r="C329" s="38">
        <v>0.23300000000000001</v>
      </c>
    </row>
    <row r="330" spans="1:6" x14ac:dyDescent="0.2">
      <c r="A330" s="132" t="s">
        <v>344</v>
      </c>
      <c r="B330" s="69">
        <v>9</v>
      </c>
      <c r="C330" s="38">
        <v>0.02</v>
      </c>
    </row>
    <row r="331" spans="1:6" ht="24" x14ac:dyDescent="0.2">
      <c r="A331" s="132" t="s">
        <v>345</v>
      </c>
      <c r="B331" s="69">
        <v>21</v>
      </c>
      <c r="C331" s="38">
        <v>4.5999999999999999E-2</v>
      </c>
    </row>
    <row r="332" spans="1:6" x14ac:dyDescent="0.2">
      <c r="A332" s="132" t="s">
        <v>346</v>
      </c>
      <c r="B332" s="69">
        <v>47</v>
      </c>
      <c r="C332" s="38">
        <v>0.10400000000000001</v>
      </c>
    </row>
    <row r="333" spans="1:6" x14ac:dyDescent="0.2">
      <c r="A333" s="132" t="s">
        <v>347</v>
      </c>
      <c r="B333" s="69">
        <v>68</v>
      </c>
      <c r="C333" s="38">
        <v>0.15</v>
      </c>
    </row>
    <row r="334" spans="1:6" x14ac:dyDescent="0.2">
      <c r="A334" s="132" t="s">
        <v>348</v>
      </c>
      <c r="B334" s="69">
        <v>78</v>
      </c>
      <c r="C334" s="38">
        <v>0.17199999999999999</v>
      </c>
    </row>
    <row r="335" spans="1:6" ht="24" x14ac:dyDescent="0.2">
      <c r="A335" s="132" t="s">
        <v>349</v>
      </c>
      <c r="B335" s="69">
        <v>125</v>
      </c>
      <c r="C335" s="38">
        <v>0.27500000000000002</v>
      </c>
    </row>
    <row r="336" spans="1:6" x14ac:dyDescent="0.2">
      <c r="A336" s="138" t="s">
        <v>304</v>
      </c>
      <c r="B336" s="137">
        <v>454</v>
      </c>
      <c r="C336" s="38">
        <v>1</v>
      </c>
    </row>
    <row r="343" spans="1:6" x14ac:dyDescent="0.2">
      <c r="A343" t="s">
        <v>367</v>
      </c>
    </row>
    <row r="344" spans="1:6" x14ac:dyDescent="0.2">
      <c r="A344" s="1" t="s">
        <v>368</v>
      </c>
    </row>
    <row r="345" spans="1:6" ht="24" x14ac:dyDescent="0.2">
      <c r="A345" s="131"/>
      <c r="B345" s="69" t="s">
        <v>297</v>
      </c>
      <c r="C345" s="69" t="s">
        <v>350</v>
      </c>
      <c r="D345" s="69" t="s">
        <v>286</v>
      </c>
    </row>
    <row r="346" spans="1:6" x14ac:dyDescent="0.2">
      <c r="A346" s="132" t="s">
        <v>351</v>
      </c>
      <c r="B346" s="69">
        <v>109</v>
      </c>
      <c r="C346" s="38">
        <v>0.24</v>
      </c>
      <c r="D346" s="38">
        <v>0.48</v>
      </c>
    </row>
    <row r="347" spans="1:6" x14ac:dyDescent="0.2">
      <c r="A347" s="132" t="s">
        <v>352</v>
      </c>
      <c r="B347" s="69">
        <v>77</v>
      </c>
      <c r="C347" s="38">
        <v>0.17</v>
      </c>
      <c r="D347" s="38">
        <v>0.33899999999999997</v>
      </c>
    </row>
    <row r="348" spans="1:6" x14ac:dyDescent="0.2">
      <c r="A348" s="132" t="s">
        <v>353</v>
      </c>
      <c r="B348" s="69">
        <v>19</v>
      </c>
      <c r="C348" s="38">
        <v>4.2000000000000003E-2</v>
      </c>
      <c r="D348" s="38">
        <v>8.4000000000000005E-2</v>
      </c>
    </row>
    <row r="349" spans="1:6" x14ac:dyDescent="0.2">
      <c r="A349" s="132" t="s">
        <v>354</v>
      </c>
      <c r="B349" s="69">
        <v>4</v>
      </c>
      <c r="C349" s="38">
        <v>9.0000000000000011E-3</v>
      </c>
      <c r="D349" s="38">
        <v>1.8000000000000002E-2</v>
      </c>
    </row>
    <row r="350" spans="1:6" x14ac:dyDescent="0.2">
      <c r="A350" s="132" t="s">
        <v>355</v>
      </c>
      <c r="B350" s="69">
        <v>3</v>
      </c>
      <c r="C350" s="38">
        <v>6.9999999999999993E-3</v>
      </c>
      <c r="D350" s="38">
        <v>1.3000000000000001E-2</v>
      </c>
      <c r="F350">
        <v>100</v>
      </c>
    </row>
    <row r="351" spans="1:6" x14ac:dyDescent="0.2">
      <c r="A351" s="132" t="s">
        <v>356</v>
      </c>
      <c r="B351" s="69">
        <v>3</v>
      </c>
      <c r="C351" s="38">
        <v>6.9999999999999993E-3</v>
      </c>
      <c r="D351" s="38">
        <v>1.3000000000000001E-2</v>
      </c>
    </row>
    <row r="352" spans="1:6" x14ac:dyDescent="0.2">
      <c r="A352" s="132" t="s">
        <v>357</v>
      </c>
      <c r="B352" s="69">
        <v>3</v>
      </c>
      <c r="C352" s="38">
        <v>6.9999999999999993E-3</v>
      </c>
      <c r="D352" s="38">
        <v>1.3000000000000001E-2</v>
      </c>
    </row>
    <row r="353" spans="1:4" x14ac:dyDescent="0.2">
      <c r="A353" s="132" t="s">
        <v>358</v>
      </c>
      <c r="B353" s="69">
        <v>1</v>
      </c>
      <c r="C353" s="38">
        <v>2E-3</v>
      </c>
      <c r="D353" s="38">
        <v>4.0000000000000001E-3</v>
      </c>
    </row>
    <row r="354" spans="1:4" x14ac:dyDescent="0.2">
      <c r="A354" s="132" t="s">
        <v>359</v>
      </c>
      <c r="B354" s="69">
        <v>1</v>
      </c>
      <c r="C354" s="38">
        <v>2E-3</v>
      </c>
      <c r="D354" s="38">
        <v>4.0000000000000001E-3</v>
      </c>
    </row>
    <row r="355" spans="1:4" x14ac:dyDescent="0.2">
      <c r="A355" s="132" t="s">
        <v>360</v>
      </c>
      <c r="B355" s="69">
        <v>1</v>
      </c>
      <c r="C355" s="38">
        <v>2E-3</v>
      </c>
      <c r="D355" s="38">
        <v>4.0000000000000001E-3</v>
      </c>
    </row>
    <row r="356" spans="1:4" x14ac:dyDescent="0.2">
      <c r="A356" s="132" t="s">
        <v>361</v>
      </c>
      <c r="B356" s="69">
        <v>1</v>
      </c>
      <c r="C356" s="38">
        <v>2E-3</v>
      </c>
      <c r="D356" s="38">
        <v>4.0000000000000001E-3</v>
      </c>
    </row>
    <row r="357" spans="1:4" x14ac:dyDescent="0.2">
      <c r="A357" s="132" t="s">
        <v>362</v>
      </c>
      <c r="B357" s="69">
        <v>1</v>
      </c>
      <c r="C357" s="38">
        <v>2E-3</v>
      </c>
      <c r="D357" s="38">
        <v>4.0000000000000001E-3</v>
      </c>
    </row>
    <row r="358" spans="1:4" x14ac:dyDescent="0.2">
      <c r="A358" s="132" t="s">
        <v>363</v>
      </c>
      <c r="B358" s="69">
        <v>1</v>
      </c>
      <c r="C358" s="38">
        <v>2E-3</v>
      </c>
      <c r="D358" s="38">
        <v>4.0000000000000001E-3</v>
      </c>
    </row>
    <row r="359" spans="1:4" x14ac:dyDescent="0.2">
      <c r="A359" s="132" t="s">
        <v>364</v>
      </c>
      <c r="B359" s="69">
        <v>1</v>
      </c>
      <c r="C359" s="38">
        <v>2E-3</v>
      </c>
      <c r="D359" s="38">
        <v>4.0000000000000001E-3</v>
      </c>
    </row>
    <row r="360" spans="1:4" x14ac:dyDescent="0.2">
      <c r="A360" s="132" t="s">
        <v>365</v>
      </c>
      <c r="B360" s="69">
        <v>1</v>
      </c>
      <c r="C360" s="38">
        <v>2E-3</v>
      </c>
      <c r="D360" s="38">
        <v>4.0000000000000001E-3</v>
      </c>
    </row>
    <row r="361" spans="1:4" ht="24" x14ac:dyDescent="0.2">
      <c r="A361" s="132" t="s">
        <v>366</v>
      </c>
      <c r="B361" s="69">
        <v>1</v>
      </c>
      <c r="C361" s="38">
        <v>2E-3</v>
      </c>
      <c r="D361" s="38">
        <v>4.0000000000000001E-3</v>
      </c>
    </row>
    <row r="362" spans="1:4" x14ac:dyDescent="0.2">
      <c r="A362" s="138" t="s">
        <v>304</v>
      </c>
      <c r="B362" s="137">
        <v>227</v>
      </c>
      <c r="C362" s="38">
        <v>0.5</v>
      </c>
      <c r="D362" s="38">
        <v>1</v>
      </c>
    </row>
  </sheetData>
  <mergeCells count="53">
    <mergeCell ref="A323:F323"/>
    <mergeCell ref="A324:F324"/>
    <mergeCell ref="A216:A217"/>
    <mergeCell ref="B216:F216"/>
    <mergeCell ref="A198:A199"/>
    <mergeCell ref="B198:F198"/>
    <mergeCell ref="A157:A158"/>
    <mergeCell ref="B157:F157"/>
    <mergeCell ref="A182:A183"/>
    <mergeCell ref="B182:F182"/>
    <mergeCell ref="A188:A189"/>
    <mergeCell ref="B188:F188"/>
    <mergeCell ref="A123:A124"/>
    <mergeCell ref="B123:F123"/>
    <mergeCell ref="A139:A140"/>
    <mergeCell ref="B139:F139"/>
    <mergeCell ref="A169:A170"/>
    <mergeCell ref="B169:F169"/>
    <mergeCell ref="B80:F80"/>
    <mergeCell ref="A90:A91"/>
    <mergeCell ref="B90:F90"/>
    <mergeCell ref="A112:A113"/>
    <mergeCell ref="B112:F112"/>
    <mergeCell ref="A103:A104"/>
    <mergeCell ref="B103:F103"/>
    <mergeCell ref="A2:F5"/>
    <mergeCell ref="A233:F235"/>
    <mergeCell ref="C7:F7"/>
    <mergeCell ref="C8:F8"/>
    <mergeCell ref="C9:F9"/>
    <mergeCell ref="C10:F10"/>
    <mergeCell ref="C11:F11"/>
    <mergeCell ref="A25:A26"/>
    <mergeCell ref="B25:F25"/>
    <mergeCell ref="A43:A44"/>
    <mergeCell ref="B43:F43"/>
    <mergeCell ref="A70:A71"/>
    <mergeCell ref="B70:F70"/>
    <mergeCell ref="A63:A64"/>
    <mergeCell ref="B63:F63"/>
    <mergeCell ref="A80:A81"/>
    <mergeCell ref="A298:A299"/>
    <mergeCell ref="B298:F298"/>
    <mergeCell ref="A311:A312"/>
    <mergeCell ref="B311:F311"/>
    <mergeCell ref="A245:A246"/>
    <mergeCell ref="B245:F245"/>
    <mergeCell ref="A258:A259"/>
    <mergeCell ref="B258:F258"/>
    <mergeCell ref="A284:A285"/>
    <mergeCell ref="B284:F284"/>
    <mergeCell ref="A272:A273"/>
    <mergeCell ref="B272:F272"/>
  </mergeCells>
  <phoneticPr fontId="3" type="noConversion"/>
  <pageMargins left="0.78740157480314965" right="0.39370078740157483" top="1.1811023622047245" bottom="0.78740157480314965" header="0.51181102362204722" footer="0.51181102362204722"/>
  <pageSetup paperSize="9" orientation="portrait" r:id="rId1"/>
  <headerFooter alignWithMargins="0">
    <oddHeader>&amp;L&amp;G&amp;CВерхняя Салда, 
передвижения населения&amp;RФонд "Социум"
июнь 2018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3"/>
  <sheetViews>
    <sheetView view="pageLayout" zoomScaleNormal="100" workbookViewId="0">
      <selection activeCell="E20" sqref="E20"/>
    </sheetView>
  </sheetViews>
  <sheetFormatPr defaultRowHeight="12.75" x14ac:dyDescent="0.2"/>
  <cols>
    <col min="1" max="1" width="19.140625" customWidth="1"/>
    <col min="2" max="3" width="9.5703125" style="27" customWidth="1"/>
    <col min="4" max="5" width="11" style="27" customWidth="1"/>
    <col min="6" max="6" width="11.42578125" style="27" customWidth="1"/>
    <col min="7" max="7" width="10" style="27" customWidth="1"/>
    <col min="8" max="8" width="8.5703125" style="27" customWidth="1"/>
    <col min="9" max="9" width="9.42578125" style="27" customWidth="1"/>
  </cols>
  <sheetData>
    <row r="3" spans="1:9" ht="18" x14ac:dyDescent="0.25">
      <c r="A3" s="79" t="s">
        <v>149</v>
      </c>
    </row>
    <row r="4" spans="1:9" x14ac:dyDescent="0.2">
      <c r="A4" s="94" t="s">
        <v>126</v>
      </c>
      <c r="B4" s="94"/>
      <c r="C4" s="94"/>
      <c r="D4" s="94"/>
      <c r="E4" s="94"/>
      <c r="F4" s="94"/>
    </row>
    <row r="5" spans="1:9" x14ac:dyDescent="0.2">
      <c r="A5" s="94"/>
      <c r="B5" s="94"/>
      <c r="C5" s="94"/>
      <c r="D5" s="94"/>
      <c r="E5" s="94"/>
      <c r="F5" s="94"/>
    </row>
    <row r="6" spans="1:9" x14ac:dyDescent="0.2">
      <c r="A6" s="94"/>
      <c r="B6" s="94"/>
      <c r="C6" s="94"/>
      <c r="D6" s="94"/>
      <c r="E6" s="94"/>
      <c r="F6" s="94"/>
    </row>
    <row r="7" spans="1:9" ht="7.5" customHeight="1" x14ac:dyDescent="0.2">
      <c r="A7" s="94"/>
      <c r="B7" s="94"/>
      <c r="C7" s="94"/>
      <c r="D7" s="94"/>
      <c r="E7" s="94"/>
      <c r="F7" s="94"/>
    </row>
    <row r="8" spans="1:9" x14ac:dyDescent="0.2">
      <c r="A8" s="30"/>
      <c r="B8" s="30"/>
      <c r="C8" s="30"/>
      <c r="D8" s="30"/>
      <c r="E8" s="30"/>
      <c r="F8" s="30"/>
    </row>
    <row r="9" spans="1:9" x14ac:dyDescent="0.2">
      <c r="A9" s="25" t="s">
        <v>116</v>
      </c>
    </row>
    <row r="10" spans="1:9" x14ac:dyDescent="0.2">
      <c r="A10" s="26" t="s">
        <v>102</v>
      </c>
    </row>
    <row r="11" spans="1:9" ht="14.25" customHeight="1" x14ac:dyDescent="0.2">
      <c r="A11" t="s">
        <v>5</v>
      </c>
    </row>
    <row r="12" spans="1:9" ht="12.75" customHeight="1" x14ac:dyDescent="0.2">
      <c r="A12" s="89" t="s">
        <v>101</v>
      </c>
      <c r="B12" s="91" t="s">
        <v>92</v>
      </c>
      <c r="C12" s="92"/>
      <c r="D12" s="92"/>
      <c r="E12" s="92"/>
      <c r="F12" s="92"/>
      <c r="G12" s="92"/>
      <c r="H12" s="93"/>
      <c r="I12"/>
    </row>
    <row r="13" spans="1:9" ht="39.75" customHeight="1" x14ac:dyDescent="0.2">
      <c r="A13" s="90"/>
      <c r="B13" s="11" t="s">
        <v>20</v>
      </c>
      <c r="C13" s="11" t="s">
        <v>21</v>
      </c>
      <c r="D13" s="11" t="s">
        <v>22</v>
      </c>
      <c r="E13" s="11" t="s">
        <v>23</v>
      </c>
      <c r="F13" s="11" t="s">
        <v>93</v>
      </c>
      <c r="G13" s="11" t="s">
        <v>94</v>
      </c>
      <c r="H13" s="16" t="s">
        <v>38</v>
      </c>
      <c r="I13"/>
    </row>
    <row r="14" spans="1:9" x14ac:dyDescent="0.2">
      <c r="A14" s="7" t="s">
        <v>20</v>
      </c>
      <c r="B14" s="29">
        <v>341</v>
      </c>
      <c r="C14" s="11">
        <v>126</v>
      </c>
      <c r="D14" s="11">
        <v>49</v>
      </c>
      <c r="E14" s="11">
        <v>23</v>
      </c>
      <c r="F14" s="11">
        <v>6</v>
      </c>
      <c r="G14" s="11">
        <v>23</v>
      </c>
      <c r="H14" s="16">
        <v>568</v>
      </c>
      <c r="I14"/>
    </row>
    <row r="15" spans="1:9" x14ac:dyDescent="0.2">
      <c r="A15" s="7" t="s">
        <v>21</v>
      </c>
      <c r="B15" s="11">
        <v>25</v>
      </c>
      <c r="C15" s="29">
        <v>232</v>
      </c>
      <c r="D15" s="11">
        <v>25</v>
      </c>
      <c r="E15" s="11">
        <v>11</v>
      </c>
      <c r="F15" s="11">
        <v>4</v>
      </c>
      <c r="G15" s="11">
        <v>11</v>
      </c>
      <c r="H15" s="16">
        <v>308</v>
      </c>
      <c r="I15"/>
    </row>
    <row r="16" spans="1:9" x14ac:dyDescent="0.2">
      <c r="A16" s="7" t="s">
        <v>22</v>
      </c>
      <c r="B16" s="11">
        <v>6</v>
      </c>
      <c r="C16" s="11">
        <v>25</v>
      </c>
      <c r="D16" s="29">
        <v>43</v>
      </c>
      <c r="E16" s="11">
        <v>5</v>
      </c>
      <c r="F16" s="11">
        <v>1</v>
      </c>
      <c r="G16" s="11">
        <v>2</v>
      </c>
      <c r="H16" s="16">
        <v>82</v>
      </c>
      <c r="I16"/>
    </row>
    <row r="17" spans="1:9" x14ac:dyDescent="0.2">
      <c r="A17" s="7" t="s">
        <v>23</v>
      </c>
      <c r="B17" s="11">
        <v>15</v>
      </c>
      <c r="C17" s="11">
        <v>23</v>
      </c>
      <c r="D17" s="11">
        <v>4</v>
      </c>
      <c r="E17" s="29">
        <v>63</v>
      </c>
      <c r="F17" s="11">
        <v>0</v>
      </c>
      <c r="G17" s="11">
        <v>4</v>
      </c>
      <c r="H17" s="16">
        <v>109</v>
      </c>
      <c r="I17"/>
    </row>
    <row r="18" spans="1:9" x14ac:dyDescent="0.2">
      <c r="A18" s="10" t="s">
        <v>38</v>
      </c>
      <c r="B18" s="16">
        <v>387</v>
      </c>
      <c r="C18" s="16">
        <v>406</v>
      </c>
      <c r="D18" s="16">
        <v>121</v>
      </c>
      <c r="E18" s="16">
        <v>102</v>
      </c>
      <c r="F18" s="16">
        <v>11</v>
      </c>
      <c r="G18" s="16">
        <v>40</v>
      </c>
      <c r="H18" s="16">
        <v>1067</v>
      </c>
      <c r="I18"/>
    </row>
    <row r="19" spans="1:9" x14ac:dyDescent="0.2">
      <c r="A19" s="17"/>
    </row>
    <row r="20" spans="1:9" x14ac:dyDescent="0.2">
      <c r="A20" s="17"/>
    </row>
    <row r="21" spans="1:9" x14ac:dyDescent="0.2">
      <c r="A21" s="17"/>
    </row>
    <row r="22" spans="1:9" x14ac:dyDescent="0.2">
      <c r="A22" s="17"/>
    </row>
    <row r="23" spans="1:9" x14ac:dyDescent="0.2">
      <c r="A23" s="19" t="s">
        <v>106</v>
      </c>
    </row>
    <row r="24" spans="1:9" ht="12.75" customHeight="1" x14ac:dyDescent="0.2">
      <c r="A24" s="89" t="s">
        <v>101</v>
      </c>
      <c r="B24" s="91" t="s">
        <v>92</v>
      </c>
      <c r="C24" s="92"/>
      <c r="D24" s="92"/>
      <c r="E24" s="92"/>
      <c r="F24" s="92"/>
      <c r="G24" s="92"/>
      <c r="H24" s="92"/>
      <c r="I24"/>
    </row>
    <row r="25" spans="1:9" ht="24" customHeight="1" x14ac:dyDescent="0.2">
      <c r="A25" s="90"/>
      <c r="B25" s="36" t="s">
        <v>20</v>
      </c>
      <c r="C25" s="36" t="s">
        <v>21</v>
      </c>
      <c r="D25" s="36" t="s">
        <v>22</v>
      </c>
      <c r="E25" s="36" t="s">
        <v>23</v>
      </c>
      <c r="F25" s="36" t="s">
        <v>93</v>
      </c>
      <c r="G25" s="36" t="s">
        <v>111</v>
      </c>
      <c r="H25" s="37" t="s">
        <v>38</v>
      </c>
      <c r="I25"/>
    </row>
    <row r="26" spans="1:9" x14ac:dyDescent="0.2">
      <c r="A26" s="34" t="s">
        <v>20</v>
      </c>
      <c r="B26" s="38">
        <v>0.6</v>
      </c>
      <c r="C26" s="38">
        <v>0.222</v>
      </c>
      <c r="D26" s="38">
        <v>8.5999999999999993E-2</v>
      </c>
      <c r="E26" s="38">
        <v>0.04</v>
      </c>
      <c r="F26" s="38">
        <v>1.1000000000000001E-2</v>
      </c>
      <c r="G26" s="38">
        <v>0.04</v>
      </c>
      <c r="H26" s="38">
        <v>1</v>
      </c>
      <c r="I26"/>
    </row>
    <row r="27" spans="1:9" x14ac:dyDescent="0.2">
      <c r="A27" s="34" t="s">
        <v>21</v>
      </c>
      <c r="B27" s="38">
        <v>8.1000000000000003E-2</v>
      </c>
      <c r="C27" s="38">
        <v>0.753</v>
      </c>
      <c r="D27" s="38">
        <v>8.1000000000000003E-2</v>
      </c>
      <c r="E27" s="38">
        <v>3.6000000000000004E-2</v>
      </c>
      <c r="F27" s="38">
        <v>1.3000000000000001E-2</v>
      </c>
      <c r="G27" s="38">
        <v>3.6000000000000004E-2</v>
      </c>
      <c r="H27" s="38">
        <v>1</v>
      </c>
      <c r="I27"/>
    </row>
    <row r="28" spans="1:9" ht="12.75" customHeight="1" x14ac:dyDescent="0.2">
      <c r="A28" s="34" t="s">
        <v>22</v>
      </c>
      <c r="B28" s="38">
        <v>7.2999999999999995E-2</v>
      </c>
      <c r="C28" s="38">
        <v>0.30499999999999999</v>
      </c>
      <c r="D28" s="38">
        <v>0.52400000000000002</v>
      </c>
      <c r="E28" s="38">
        <v>6.0999999999999999E-2</v>
      </c>
      <c r="F28" s="38">
        <v>1.2E-2</v>
      </c>
      <c r="G28" s="38">
        <v>2.4E-2</v>
      </c>
      <c r="H28" s="38">
        <v>1</v>
      </c>
      <c r="I28"/>
    </row>
    <row r="29" spans="1:9" x14ac:dyDescent="0.2">
      <c r="A29" s="34" t="s">
        <v>23</v>
      </c>
      <c r="B29" s="38">
        <v>0.13800000000000001</v>
      </c>
      <c r="C29" s="38">
        <v>0.21100000000000002</v>
      </c>
      <c r="D29" s="38">
        <v>3.7000000000000005E-2</v>
      </c>
      <c r="E29" s="38">
        <v>0.57799999999999996</v>
      </c>
      <c r="F29" s="38">
        <v>0</v>
      </c>
      <c r="G29" s="38">
        <v>3.7000000000000005E-2</v>
      </c>
      <c r="H29" s="38">
        <v>1</v>
      </c>
      <c r="I29"/>
    </row>
    <row r="30" spans="1:9" x14ac:dyDescent="0.2">
      <c r="A30" s="35" t="s">
        <v>38</v>
      </c>
      <c r="B30" s="38">
        <v>0.36299999999999999</v>
      </c>
      <c r="C30" s="38">
        <v>0.38100000000000001</v>
      </c>
      <c r="D30" s="38">
        <v>0.113</v>
      </c>
      <c r="E30" s="38">
        <v>9.6000000000000002E-2</v>
      </c>
      <c r="F30" s="38">
        <v>0.01</v>
      </c>
      <c r="G30" s="38">
        <v>3.7000000000000005E-2</v>
      </c>
      <c r="H30" s="38">
        <v>1</v>
      </c>
      <c r="I30"/>
    </row>
    <row r="31" spans="1:9" x14ac:dyDescent="0.2">
      <c r="A31" s="72"/>
      <c r="B31" s="72"/>
      <c r="C31" s="72"/>
      <c r="D31" s="72"/>
      <c r="E31" s="72"/>
      <c r="F31" s="72"/>
      <c r="G31" s="72"/>
      <c r="H31" s="72"/>
      <c r="I31"/>
    </row>
    <row r="32" spans="1:9" x14ac:dyDescent="0.2">
      <c r="A32" s="72"/>
      <c r="B32" s="72"/>
      <c r="C32" s="72"/>
      <c r="D32" s="72"/>
      <c r="E32" s="72"/>
      <c r="F32" s="72"/>
      <c r="G32" s="72"/>
      <c r="H32" s="72"/>
      <c r="I32"/>
    </row>
    <row r="33" spans="1:9" x14ac:dyDescent="0.2">
      <c r="A33" s="94" t="s">
        <v>107</v>
      </c>
      <c r="B33" s="94"/>
      <c r="C33" s="94"/>
      <c r="D33" s="94"/>
      <c r="E33" s="94"/>
      <c r="F33" s="94"/>
    </row>
    <row r="34" spans="1:9" x14ac:dyDescent="0.2">
      <c r="A34" s="94"/>
      <c r="B34" s="94"/>
      <c r="C34" s="94"/>
      <c r="D34" s="94"/>
      <c r="E34" s="94"/>
      <c r="F34" s="94"/>
    </row>
    <row r="35" spans="1:9" x14ac:dyDescent="0.2">
      <c r="A35" s="94"/>
      <c r="B35" s="94"/>
      <c r="C35" s="94"/>
      <c r="D35" s="94"/>
      <c r="E35" s="94"/>
      <c r="F35" s="94"/>
    </row>
    <row r="36" spans="1:9" x14ac:dyDescent="0.2">
      <c r="A36" s="94"/>
      <c r="B36" s="94"/>
      <c r="C36" s="94"/>
      <c r="D36" s="94"/>
      <c r="E36" s="94"/>
      <c r="F36" s="94"/>
    </row>
    <row r="37" spans="1:9" x14ac:dyDescent="0.2">
      <c r="A37" s="17"/>
      <c r="B37"/>
      <c r="C37"/>
      <c r="D37"/>
      <c r="E37"/>
      <c r="F37"/>
      <c r="G37"/>
      <c r="H37"/>
      <c r="I37"/>
    </row>
    <row r="38" spans="1:9" x14ac:dyDescent="0.2">
      <c r="A38" s="19" t="s">
        <v>97</v>
      </c>
    </row>
    <row r="39" spans="1:9" ht="12.75" customHeight="1" x14ac:dyDescent="0.2">
      <c r="A39" s="89" t="s">
        <v>101</v>
      </c>
      <c r="B39" s="91" t="s">
        <v>92</v>
      </c>
      <c r="C39" s="92"/>
      <c r="D39" s="92"/>
      <c r="E39" s="92"/>
      <c r="F39" s="92"/>
      <c r="G39" s="92"/>
      <c r="H39" s="92"/>
      <c r="I39"/>
    </row>
    <row r="40" spans="1:9" ht="48" x14ac:dyDescent="0.2">
      <c r="A40" s="90"/>
      <c r="B40" s="11" t="s">
        <v>20</v>
      </c>
      <c r="C40" s="11" t="s">
        <v>21</v>
      </c>
      <c r="D40" s="11" t="s">
        <v>22</v>
      </c>
      <c r="E40" s="11" t="s">
        <v>23</v>
      </c>
      <c r="F40" s="11" t="s">
        <v>93</v>
      </c>
      <c r="G40" s="11" t="s">
        <v>111</v>
      </c>
      <c r="H40" s="16" t="s">
        <v>38</v>
      </c>
      <c r="I40"/>
    </row>
    <row r="41" spans="1:9" x14ac:dyDescent="0.2">
      <c r="A41" s="7" t="s">
        <v>20</v>
      </c>
      <c r="B41" s="14">
        <f>B14*население!$D16/население!$B16</f>
        <v>31732.273913043478</v>
      </c>
      <c r="C41" s="14">
        <f>C14*население!$D16/население!$B16</f>
        <v>11725.121739130434</v>
      </c>
      <c r="D41" s="14">
        <f>D14*население!$D16/население!$B16</f>
        <v>4559.7695652173916</v>
      </c>
      <c r="E41" s="14">
        <f>E14*население!$D16/население!$B16</f>
        <v>2140.3000000000002</v>
      </c>
      <c r="F41" s="14">
        <f>F14*население!$D16/население!$B16</f>
        <v>558.33913043478265</v>
      </c>
      <c r="G41" s="14">
        <f>G14*население!$D16/население!$B16</f>
        <v>2140.3000000000002</v>
      </c>
      <c r="H41" s="14">
        <f>H14*население!$D16/население!$B16</f>
        <v>52856.104347826084</v>
      </c>
      <c r="I41"/>
    </row>
    <row r="42" spans="1:9" x14ac:dyDescent="0.2">
      <c r="A42" s="7" t="s">
        <v>21</v>
      </c>
      <c r="B42" s="14">
        <f>B15*население!$D17/население!$B17</f>
        <v>2343.2971014492755</v>
      </c>
      <c r="C42" s="14">
        <f>C15*население!$D17/население!$B17</f>
        <v>21745.797101449276</v>
      </c>
      <c r="D42" s="14">
        <f>D15*население!$D17/население!$B17</f>
        <v>2343.2971014492755</v>
      </c>
      <c r="E42" s="14">
        <f>E15*население!$D17/население!$B17</f>
        <v>1031.0507246376812</v>
      </c>
      <c r="F42" s="14">
        <f>F15*население!$D17/население!$B17</f>
        <v>374.92753623188406</v>
      </c>
      <c r="G42" s="14">
        <f>G15*население!$D17/население!$B17</f>
        <v>1031.0507246376812</v>
      </c>
      <c r="H42" s="14">
        <f>H15*население!$D17/население!$B17</f>
        <v>28869.420289855072</v>
      </c>
      <c r="I42"/>
    </row>
    <row r="43" spans="1:9" x14ac:dyDescent="0.2">
      <c r="A43" s="7" t="s">
        <v>22</v>
      </c>
      <c r="B43" s="14">
        <f>B16*население!$D18/население!$B18</f>
        <v>562.97142857142853</v>
      </c>
      <c r="C43" s="14">
        <f>C16*население!$D18/население!$B18</f>
        <v>2345.7142857142858</v>
      </c>
      <c r="D43" s="14">
        <f>D16*население!$D18/население!$B18</f>
        <v>4034.6285714285714</v>
      </c>
      <c r="E43" s="14">
        <f>E16*население!$D18/население!$B18</f>
        <v>469.14285714285717</v>
      </c>
      <c r="F43" s="14">
        <f>F16*население!$D18/население!$B18</f>
        <v>93.828571428571422</v>
      </c>
      <c r="G43" s="14">
        <f>G16*население!$D18/население!$B18</f>
        <v>187.65714285714284</v>
      </c>
      <c r="H43" s="14">
        <f>H16*население!$D18/население!$B18</f>
        <v>7693.9428571428571</v>
      </c>
      <c r="I43"/>
    </row>
    <row r="44" spans="1:9" x14ac:dyDescent="0.2">
      <c r="A44" s="7" t="s">
        <v>23</v>
      </c>
      <c r="B44" s="14">
        <f>B17*население!$D19/население!$B19</f>
        <v>1426.1764705882354</v>
      </c>
      <c r="C44" s="14">
        <f>C17*население!$D19/население!$B19</f>
        <v>2186.8039215686276</v>
      </c>
      <c r="D44" s="14">
        <f>D17*население!$D19/население!$B19</f>
        <v>380.31372549019608</v>
      </c>
      <c r="E44" s="14">
        <f>E17*население!$D19/население!$B19</f>
        <v>5989.9411764705883</v>
      </c>
      <c r="F44" s="14">
        <f>F17*население!$D19/население!$B19</f>
        <v>0</v>
      </c>
      <c r="G44" s="14">
        <f>G17*население!$D19/население!$B19</f>
        <v>380.31372549019608</v>
      </c>
      <c r="H44" s="14">
        <f>H17*население!$D19/население!$B19</f>
        <v>10363.549019607843</v>
      </c>
      <c r="I44"/>
    </row>
    <row r="45" spans="1:9" x14ac:dyDescent="0.2">
      <c r="A45" s="10" t="s">
        <v>38</v>
      </c>
      <c r="B45" s="14">
        <f>B18*население!$D20/население!$B20</f>
        <v>36203.253303964761</v>
      </c>
      <c r="C45" s="14">
        <f>C18*население!$D20/население!$B20</f>
        <v>37980.674008810573</v>
      </c>
      <c r="D45" s="14">
        <f>D18*население!$D20/население!$B20</f>
        <v>11319.363436123347</v>
      </c>
      <c r="E45" s="14">
        <f>E18*население!$D20/население!$B20</f>
        <v>9541.9427312775333</v>
      </c>
      <c r="F45" s="14">
        <f>F18*население!$D20/население!$B20</f>
        <v>1029.0330396475772</v>
      </c>
      <c r="G45" s="14">
        <f>G18*население!$D20/население!$B20</f>
        <v>3741.9383259911892</v>
      </c>
      <c r="H45" s="14">
        <f>H18*население!$D20/население!$B20</f>
        <v>99816.20484581498</v>
      </c>
      <c r="I45"/>
    </row>
    <row r="46" spans="1:9" x14ac:dyDescent="0.2">
      <c r="A46" s="61"/>
      <c r="B46" s="61"/>
      <c r="C46" s="61"/>
      <c r="D46" s="61"/>
      <c r="E46" s="61"/>
      <c r="F46" s="61"/>
      <c r="G46" s="61"/>
      <c r="H46" s="61"/>
      <c r="I46"/>
    </row>
    <row r="47" spans="1:9" x14ac:dyDescent="0.2">
      <c r="A47" s="61"/>
      <c r="B47" s="61"/>
      <c r="C47" s="61"/>
      <c r="D47" s="61"/>
      <c r="E47" s="61"/>
      <c r="F47" s="61"/>
      <c r="G47" s="61"/>
      <c r="H47" s="61"/>
      <c r="I47"/>
    </row>
    <row r="48" spans="1:9" x14ac:dyDescent="0.2">
      <c r="A48" s="61"/>
      <c r="B48" s="61"/>
      <c r="C48" s="61"/>
      <c r="D48" s="61"/>
      <c r="E48" s="61"/>
      <c r="F48" s="61"/>
      <c r="G48" s="61"/>
      <c r="H48" s="61"/>
      <c r="I48"/>
    </row>
    <row r="49" spans="1:9" x14ac:dyDescent="0.2">
      <c r="A49" s="61"/>
      <c r="B49" s="61"/>
      <c r="C49" s="61"/>
      <c r="D49" s="61"/>
      <c r="E49" s="61"/>
      <c r="F49" s="61"/>
      <c r="G49" s="61"/>
      <c r="H49" s="61"/>
      <c r="I49"/>
    </row>
    <row r="50" spans="1:9" x14ac:dyDescent="0.2">
      <c r="A50" s="61"/>
      <c r="B50" s="61"/>
      <c r="C50" s="61"/>
      <c r="D50" s="61"/>
      <c r="E50" s="61"/>
      <c r="F50" s="61"/>
      <c r="G50" s="61"/>
      <c r="H50" s="61"/>
      <c r="I50"/>
    </row>
    <row r="51" spans="1:9" x14ac:dyDescent="0.2">
      <c r="A51" s="61"/>
      <c r="B51" s="61"/>
      <c r="C51" s="61"/>
      <c r="D51" s="61"/>
      <c r="E51" s="61"/>
      <c r="F51" s="61"/>
      <c r="G51" s="61"/>
      <c r="H51" s="61"/>
      <c r="I51"/>
    </row>
    <row r="52" spans="1:9" x14ac:dyDescent="0.2">
      <c r="A52" s="61"/>
      <c r="B52" s="61"/>
      <c r="C52" s="61"/>
      <c r="D52" s="61"/>
      <c r="E52" s="61"/>
      <c r="F52" s="61"/>
      <c r="G52" s="61"/>
      <c r="H52" s="61"/>
      <c r="I52"/>
    </row>
    <row r="53" spans="1:9" x14ac:dyDescent="0.2">
      <c r="A53" s="61"/>
      <c r="B53" s="61"/>
      <c r="C53" s="61"/>
      <c r="D53" s="61"/>
      <c r="E53" s="61"/>
      <c r="F53" s="61"/>
      <c r="G53" s="61"/>
      <c r="H53" s="61"/>
      <c r="I53"/>
    </row>
    <row r="55" spans="1:9" x14ac:dyDescent="0.2">
      <c r="A55" s="25" t="s">
        <v>117</v>
      </c>
    </row>
    <row r="56" spans="1:9" x14ac:dyDescent="0.2">
      <c r="A56" s="5" t="s">
        <v>119</v>
      </c>
    </row>
    <row r="57" spans="1:9" x14ac:dyDescent="0.2">
      <c r="A57" s="19" t="s">
        <v>5</v>
      </c>
    </row>
    <row r="58" spans="1:9" x14ac:dyDescent="0.2">
      <c r="A58" s="89" t="s">
        <v>120</v>
      </c>
      <c r="B58" s="91" t="s">
        <v>127</v>
      </c>
      <c r="C58" s="92"/>
      <c r="D58" s="92"/>
      <c r="E58" s="92"/>
      <c r="F58" s="93"/>
    </row>
    <row r="59" spans="1:9" ht="72" x14ac:dyDescent="0.2">
      <c r="A59" s="90"/>
      <c r="B59" s="11" t="s">
        <v>121</v>
      </c>
      <c r="C59" s="11" t="s">
        <v>122</v>
      </c>
      <c r="D59" s="11" t="s">
        <v>123</v>
      </c>
      <c r="E59" s="11" t="s">
        <v>124</v>
      </c>
      <c r="F59" s="16" t="s">
        <v>38</v>
      </c>
      <c r="G59" s="36" t="s">
        <v>128</v>
      </c>
      <c r="H59" s="36" t="s">
        <v>129</v>
      </c>
      <c r="I59" s="36" t="s">
        <v>131</v>
      </c>
    </row>
    <row r="60" spans="1:9" x14ac:dyDescent="0.2">
      <c r="A60" s="7" t="s">
        <v>20</v>
      </c>
      <c r="B60" s="11">
        <v>137</v>
      </c>
      <c r="C60" s="11">
        <v>51</v>
      </c>
      <c r="D60" s="11">
        <v>238</v>
      </c>
      <c r="E60" s="11">
        <v>205</v>
      </c>
      <c r="F60" s="39">
        <v>568</v>
      </c>
      <c r="G60" s="40">
        <f>B60+C60</f>
        <v>188</v>
      </c>
      <c r="H60" s="40">
        <f>D60+E60</f>
        <v>443</v>
      </c>
      <c r="I60" s="11">
        <v>230</v>
      </c>
    </row>
    <row r="61" spans="1:9" x14ac:dyDescent="0.2">
      <c r="A61" s="7" t="s">
        <v>21</v>
      </c>
      <c r="B61" s="11">
        <v>101</v>
      </c>
      <c r="C61" s="11">
        <v>8</v>
      </c>
      <c r="D61" s="11">
        <v>127</v>
      </c>
      <c r="E61" s="11">
        <v>103</v>
      </c>
      <c r="F61" s="39">
        <v>308</v>
      </c>
      <c r="G61" s="40">
        <f t="shared" ref="G61:G64" si="0">B61+C61</f>
        <v>109</v>
      </c>
      <c r="H61" s="40">
        <f t="shared" ref="H61:H64" si="1">D61+E61</f>
        <v>230</v>
      </c>
      <c r="I61" s="11">
        <v>138</v>
      </c>
    </row>
    <row r="62" spans="1:9" x14ac:dyDescent="0.2">
      <c r="A62" s="7" t="s">
        <v>22</v>
      </c>
      <c r="B62" s="11">
        <v>24</v>
      </c>
      <c r="C62" s="11">
        <v>4</v>
      </c>
      <c r="D62" s="11">
        <v>37</v>
      </c>
      <c r="E62" s="11">
        <v>28</v>
      </c>
      <c r="F62" s="39">
        <v>82</v>
      </c>
      <c r="G62" s="40">
        <f t="shared" si="0"/>
        <v>28</v>
      </c>
      <c r="H62" s="40">
        <f t="shared" si="1"/>
        <v>65</v>
      </c>
      <c r="I62" s="11">
        <v>35</v>
      </c>
    </row>
    <row r="63" spans="1:9" x14ac:dyDescent="0.2">
      <c r="A63" s="7" t="s">
        <v>23</v>
      </c>
      <c r="B63" s="11">
        <v>24</v>
      </c>
      <c r="C63" s="11">
        <v>10</v>
      </c>
      <c r="D63" s="11">
        <v>55</v>
      </c>
      <c r="E63" s="11">
        <v>35</v>
      </c>
      <c r="F63" s="39">
        <v>109</v>
      </c>
      <c r="G63" s="40">
        <f t="shared" si="0"/>
        <v>34</v>
      </c>
      <c r="H63" s="40">
        <f t="shared" si="1"/>
        <v>90</v>
      </c>
      <c r="I63" s="11">
        <v>51</v>
      </c>
    </row>
    <row r="64" spans="1:9" x14ac:dyDescent="0.2">
      <c r="A64" s="10" t="s">
        <v>38</v>
      </c>
      <c r="B64" s="16">
        <v>286</v>
      </c>
      <c r="C64" s="16">
        <v>73</v>
      </c>
      <c r="D64" s="16">
        <v>457</v>
      </c>
      <c r="E64" s="16">
        <v>371</v>
      </c>
      <c r="F64" s="39">
        <v>1067</v>
      </c>
      <c r="G64" s="40">
        <f t="shared" si="0"/>
        <v>359</v>
      </c>
      <c r="H64" s="40">
        <f t="shared" si="1"/>
        <v>828</v>
      </c>
      <c r="I64" s="8">
        <v>454</v>
      </c>
    </row>
    <row r="65" spans="1:9" ht="12.75" customHeight="1" x14ac:dyDescent="0.2">
      <c r="A65" s="97" t="s">
        <v>138</v>
      </c>
      <c r="B65" s="97"/>
      <c r="C65" s="97"/>
      <c r="D65" s="97"/>
      <c r="E65" s="97"/>
      <c r="F65" s="97"/>
      <c r="G65" s="97"/>
      <c r="H65" s="97"/>
      <c r="I65" s="62"/>
    </row>
    <row r="66" spans="1:9" ht="26.25" customHeight="1" x14ac:dyDescent="0.2">
      <c r="A66" s="97"/>
      <c r="B66" s="97"/>
      <c r="C66" s="97"/>
      <c r="D66" s="97"/>
      <c r="E66" s="97"/>
      <c r="F66" s="97"/>
      <c r="G66" s="97"/>
      <c r="H66" s="97"/>
      <c r="I66" s="62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17" t="s">
        <v>125</v>
      </c>
      <c r="B68"/>
      <c r="C68"/>
      <c r="D68"/>
      <c r="E68"/>
      <c r="F68"/>
    </row>
    <row r="69" spans="1:9" x14ac:dyDescent="0.2">
      <c r="A69" s="89" t="s">
        <v>120</v>
      </c>
      <c r="B69" s="91" t="s">
        <v>127</v>
      </c>
      <c r="C69" s="92"/>
      <c r="D69" s="92"/>
      <c r="E69" s="92"/>
      <c r="F69" s="93"/>
    </row>
    <row r="70" spans="1:9" ht="72" x14ac:dyDescent="0.2">
      <c r="A70" s="90"/>
      <c r="B70" s="36" t="s">
        <v>121</v>
      </c>
      <c r="C70" s="36" t="s">
        <v>122</v>
      </c>
      <c r="D70" s="36" t="s">
        <v>123</v>
      </c>
      <c r="E70" s="36" t="s">
        <v>124</v>
      </c>
      <c r="F70" s="37" t="s">
        <v>38</v>
      </c>
      <c r="G70" s="36" t="s">
        <v>128</v>
      </c>
      <c r="H70" s="36" t="s">
        <v>129</v>
      </c>
    </row>
    <row r="71" spans="1:9" x14ac:dyDescent="0.2">
      <c r="A71" s="34" t="s">
        <v>20</v>
      </c>
      <c r="B71" s="38">
        <v>0.24100000000000002</v>
      </c>
      <c r="C71" s="38">
        <v>0.09</v>
      </c>
      <c r="D71" s="38">
        <v>0.41899999999999998</v>
      </c>
      <c r="E71" s="38">
        <v>0.36099999999999999</v>
      </c>
      <c r="F71" s="38">
        <v>1.111</v>
      </c>
      <c r="G71" s="38">
        <f>B71+C71</f>
        <v>0.33100000000000002</v>
      </c>
      <c r="H71" s="38">
        <f>D71+E71</f>
        <v>0.78</v>
      </c>
    </row>
    <row r="72" spans="1:9" x14ac:dyDescent="0.2">
      <c r="A72" s="34" t="s">
        <v>21</v>
      </c>
      <c r="B72" s="38">
        <v>0.32799999999999996</v>
      </c>
      <c r="C72" s="38">
        <v>2.6000000000000002E-2</v>
      </c>
      <c r="D72" s="38">
        <v>0.41200000000000003</v>
      </c>
      <c r="E72" s="38">
        <v>0.33399999999999996</v>
      </c>
      <c r="F72" s="38">
        <v>1.101</v>
      </c>
      <c r="G72" s="38">
        <f t="shared" ref="G72:G75" si="2">B72+C72</f>
        <v>0.35399999999999998</v>
      </c>
      <c r="H72" s="38">
        <f t="shared" ref="H72:H75" si="3">D72+E72</f>
        <v>0.746</v>
      </c>
    </row>
    <row r="73" spans="1:9" x14ac:dyDescent="0.2">
      <c r="A73" s="34" t="s">
        <v>22</v>
      </c>
      <c r="B73" s="38">
        <v>0.29299999999999998</v>
      </c>
      <c r="C73" s="38">
        <v>4.9000000000000002E-2</v>
      </c>
      <c r="D73" s="38">
        <v>0.45100000000000001</v>
      </c>
      <c r="E73" s="38">
        <v>0.34100000000000003</v>
      </c>
      <c r="F73" s="38">
        <v>1.1340000000000001</v>
      </c>
      <c r="G73" s="38">
        <f t="shared" si="2"/>
        <v>0.34199999999999997</v>
      </c>
      <c r="H73" s="38">
        <f t="shared" si="3"/>
        <v>0.79200000000000004</v>
      </c>
    </row>
    <row r="74" spans="1:9" x14ac:dyDescent="0.2">
      <c r="A74" s="34" t="s">
        <v>23</v>
      </c>
      <c r="B74" s="38">
        <v>0.22</v>
      </c>
      <c r="C74" s="38">
        <v>9.1999999999999998E-2</v>
      </c>
      <c r="D74" s="38">
        <v>0.505</v>
      </c>
      <c r="E74" s="38">
        <v>0.32100000000000001</v>
      </c>
      <c r="F74" s="38">
        <v>1.1379999999999999</v>
      </c>
      <c r="G74" s="38">
        <f t="shared" si="2"/>
        <v>0.312</v>
      </c>
      <c r="H74" s="38">
        <f t="shared" si="3"/>
        <v>0.82600000000000007</v>
      </c>
    </row>
    <row r="75" spans="1:9" x14ac:dyDescent="0.2">
      <c r="A75" s="35" t="s">
        <v>38</v>
      </c>
      <c r="B75" s="38">
        <v>0.26800000000000002</v>
      </c>
      <c r="C75" s="38">
        <v>6.8000000000000005E-2</v>
      </c>
      <c r="D75" s="38">
        <v>0.42799999999999999</v>
      </c>
      <c r="E75" s="38">
        <v>0.34799999999999998</v>
      </c>
      <c r="F75" s="38">
        <v>1</v>
      </c>
      <c r="G75" s="38">
        <f t="shared" si="2"/>
        <v>0.33600000000000002</v>
      </c>
      <c r="H75" s="38">
        <f t="shared" si="3"/>
        <v>0.77600000000000002</v>
      </c>
    </row>
    <row r="76" spans="1:9" x14ac:dyDescent="0.2">
      <c r="A76" s="17"/>
      <c r="B76"/>
      <c r="C76"/>
      <c r="D76"/>
      <c r="E76"/>
      <c r="F76"/>
    </row>
    <row r="77" spans="1:9" x14ac:dyDescent="0.2">
      <c r="A77" s="19" t="s">
        <v>97</v>
      </c>
    </row>
    <row r="78" spans="1:9" x14ac:dyDescent="0.2">
      <c r="A78" s="89" t="s">
        <v>120</v>
      </c>
      <c r="B78" s="91" t="s">
        <v>127</v>
      </c>
      <c r="C78" s="92"/>
      <c r="D78" s="92"/>
      <c r="E78" s="92"/>
      <c r="F78" s="93"/>
    </row>
    <row r="79" spans="1:9" ht="72" x14ac:dyDescent="0.2">
      <c r="A79" s="90"/>
      <c r="B79" s="11" t="s">
        <v>121</v>
      </c>
      <c r="C79" s="11" t="s">
        <v>122</v>
      </c>
      <c r="D79" s="11" t="s">
        <v>123</v>
      </c>
      <c r="E79" s="11" t="s">
        <v>124</v>
      </c>
      <c r="F79" s="16" t="s">
        <v>38</v>
      </c>
      <c r="G79" s="36" t="s">
        <v>128</v>
      </c>
      <c r="H79" s="36" t="s">
        <v>129</v>
      </c>
    </row>
    <row r="80" spans="1:9" x14ac:dyDescent="0.2">
      <c r="A80" s="7" t="s">
        <v>20</v>
      </c>
      <c r="B80" s="14">
        <f t="shared" ref="B80:F84" si="4">B71*$H41</f>
        <v>12738.321147826087</v>
      </c>
      <c r="C80" s="14">
        <f t="shared" si="4"/>
        <v>4757.0493913043474</v>
      </c>
      <c r="D80" s="14">
        <f t="shared" si="4"/>
        <v>22146.707721739127</v>
      </c>
      <c r="E80" s="14">
        <f t="shared" si="4"/>
        <v>19081.053669565215</v>
      </c>
      <c r="F80" s="14">
        <f t="shared" si="4"/>
        <v>58723.131930434778</v>
      </c>
      <c r="G80" s="41">
        <f>B80+C80</f>
        <v>17495.370539130436</v>
      </c>
      <c r="H80" s="41">
        <f>D80+E80</f>
        <v>41227.761391304346</v>
      </c>
    </row>
    <row r="81" spans="1:8" x14ac:dyDescent="0.2">
      <c r="A81" s="7" t="s">
        <v>21</v>
      </c>
      <c r="B81" s="14">
        <f t="shared" si="4"/>
        <v>9469.1698550724632</v>
      </c>
      <c r="C81" s="14">
        <f t="shared" si="4"/>
        <v>750.60492753623191</v>
      </c>
      <c r="D81" s="14">
        <f t="shared" si="4"/>
        <v>11894.20115942029</v>
      </c>
      <c r="E81" s="14">
        <f t="shared" si="4"/>
        <v>9642.3863768115934</v>
      </c>
      <c r="F81" s="14">
        <f t="shared" si="4"/>
        <v>31785.231739130435</v>
      </c>
      <c r="G81" s="41">
        <f t="shared" ref="G81:G84" si="5">B81+C81</f>
        <v>10219.774782608694</v>
      </c>
      <c r="H81" s="41">
        <f t="shared" ref="H81:H84" si="6">D81+E81</f>
        <v>21536.587536231884</v>
      </c>
    </row>
    <row r="82" spans="1:8" x14ac:dyDescent="0.2">
      <c r="A82" s="7" t="s">
        <v>22</v>
      </c>
      <c r="B82" s="14">
        <f t="shared" si="4"/>
        <v>2254.325257142857</v>
      </c>
      <c r="C82" s="14">
        <f t="shared" si="4"/>
        <v>377.00319999999999</v>
      </c>
      <c r="D82" s="14">
        <f t="shared" si="4"/>
        <v>3469.9682285714284</v>
      </c>
      <c r="E82" s="14">
        <f t="shared" si="4"/>
        <v>2623.6345142857144</v>
      </c>
      <c r="F82" s="14">
        <f t="shared" si="4"/>
        <v>8724.9312000000009</v>
      </c>
      <c r="G82" s="41">
        <f t="shared" si="5"/>
        <v>2631.3284571428571</v>
      </c>
      <c r="H82" s="41">
        <f t="shared" si="6"/>
        <v>6093.6027428571433</v>
      </c>
    </row>
    <row r="83" spans="1:8" x14ac:dyDescent="0.2">
      <c r="A83" s="7" t="s">
        <v>23</v>
      </c>
      <c r="B83" s="14">
        <f t="shared" si="4"/>
        <v>2279.9807843137255</v>
      </c>
      <c r="C83" s="14">
        <f t="shared" si="4"/>
        <v>953.44650980392146</v>
      </c>
      <c r="D83" s="14">
        <f t="shared" si="4"/>
        <v>5233.5922549019606</v>
      </c>
      <c r="E83" s="14">
        <f t="shared" si="4"/>
        <v>3326.6992352941174</v>
      </c>
      <c r="F83" s="14">
        <f t="shared" si="4"/>
        <v>11793.718784313724</v>
      </c>
      <c r="G83" s="41">
        <f t="shared" si="5"/>
        <v>3233.4272941176469</v>
      </c>
      <c r="H83" s="41">
        <f t="shared" si="6"/>
        <v>8560.2914901960776</v>
      </c>
    </row>
    <row r="84" spans="1:8" x14ac:dyDescent="0.2">
      <c r="A84" s="10" t="s">
        <v>38</v>
      </c>
      <c r="B84" s="14">
        <f t="shared" si="4"/>
        <v>26750.742898678418</v>
      </c>
      <c r="C84" s="14">
        <f t="shared" si="4"/>
        <v>6787.5019295154189</v>
      </c>
      <c r="D84" s="14">
        <f t="shared" si="4"/>
        <v>42721.335674008813</v>
      </c>
      <c r="E84" s="14">
        <f t="shared" si="4"/>
        <v>34736.039286343614</v>
      </c>
      <c r="F84" s="14">
        <f t="shared" si="4"/>
        <v>99816.20484581498</v>
      </c>
      <c r="G84" s="41">
        <f t="shared" si="5"/>
        <v>33538.244828193834</v>
      </c>
      <c r="H84" s="41">
        <f t="shared" si="6"/>
        <v>77457.374960352434</v>
      </c>
    </row>
    <row r="86" spans="1:8" x14ac:dyDescent="0.2">
      <c r="A86" s="19" t="s">
        <v>130</v>
      </c>
    </row>
    <row r="87" spans="1:8" x14ac:dyDescent="0.2">
      <c r="A87" s="89" t="s">
        <v>120</v>
      </c>
      <c r="B87" s="91" t="s">
        <v>127</v>
      </c>
      <c r="C87" s="92"/>
      <c r="D87" s="92"/>
      <c r="E87" s="92"/>
      <c r="F87" s="93"/>
    </row>
    <row r="88" spans="1:8" ht="72" x14ac:dyDescent="0.2">
      <c r="A88" s="90"/>
      <c r="B88" s="11" t="s">
        <v>121</v>
      </c>
      <c r="C88" s="11" t="s">
        <v>122</v>
      </c>
      <c r="D88" s="11" t="s">
        <v>123</v>
      </c>
      <c r="E88" s="11" t="s">
        <v>124</v>
      </c>
      <c r="F88" s="16" t="s">
        <v>38</v>
      </c>
      <c r="G88" s="36" t="s">
        <v>128</v>
      </c>
      <c r="H88" s="36" t="s">
        <v>129</v>
      </c>
    </row>
    <row r="89" spans="1:8" x14ac:dyDescent="0.2">
      <c r="A89" s="7" t="s">
        <v>20</v>
      </c>
      <c r="B89" s="20">
        <f t="shared" ref="B89:H93" si="7">B60/$I60</f>
        <v>0.59565217391304348</v>
      </c>
      <c r="C89" s="20">
        <f t="shared" si="7"/>
        <v>0.22173913043478261</v>
      </c>
      <c r="D89" s="20">
        <f t="shared" si="7"/>
        <v>1.0347826086956522</v>
      </c>
      <c r="E89" s="20">
        <f t="shared" si="7"/>
        <v>0.89130434782608692</v>
      </c>
      <c r="F89" s="20">
        <f t="shared" si="7"/>
        <v>2.4695652173913043</v>
      </c>
      <c r="G89" s="20">
        <f t="shared" si="7"/>
        <v>0.81739130434782614</v>
      </c>
      <c r="H89" s="20">
        <f t="shared" si="7"/>
        <v>1.9260869565217391</v>
      </c>
    </row>
    <row r="90" spans="1:8" x14ac:dyDescent="0.2">
      <c r="A90" s="7" t="s">
        <v>21</v>
      </c>
      <c r="B90" s="20">
        <f t="shared" si="7"/>
        <v>0.73188405797101452</v>
      </c>
      <c r="C90" s="20">
        <f t="shared" si="7"/>
        <v>5.7971014492753624E-2</v>
      </c>
      <c r="D90" s="20">
        <f t="shared" si="7"/>
        <v>0.92028985507246375</v>
      </c>
      <c r="E90" s="20">
        <f t="shared" si="7"/>
        <v>0.74637681159420288</v>
      </c>
      <c r="F90" s="20">
        <f t="shared" si="7"/>
        <v>2.2318840579710146</v>
      </c>
      <c r="G90" s="20">
        <f t="shared" si="7"/>
        <v>0.78985507246376807</v>
      </c>
      <c r="H90" s="20">
        <f t="shared" si="7"/>
        <v>1.6666666666666667</v>
      </c>
    </row>
    <row r="91" spans="1:8" x14ac:dyDescent="0.2">
      <c r="A91" s="7" t="s">
        <v>22</v>
      </c>
      <c r="B91" s="20">
        <f t="shared" si="7"/>
        <v>0.68571428571428572</v>
      </c>
      <c r="C91" s="20">
        <f t="shared" si="7"/>
        <v>0.11428571428571428</v>
      </c>
      <c r="D91" s="20">
        <f t="shared" si="7"/>
        <v>1.0571428571428572</v>
      </c>
      <c r="E91" s="20">
        <f t="shared" si="7"/>
        <v>0.8</v>
      </c>
      <c r="F91" s="20">
        <f t="shared" si="7"/>
        <v>2.342857142857143</v>
      </c>
      <c r="G91" s="20">
        <f t="shared" si="7"/>
        <v>0.8</v>
      </c>
      <c r="H91" s="20">
        <f t="shared" si="7"/>
        <v>1.8571428571428572</v>
      </c>
    </row>
    <row r="92" spans="1:8" x14ac:dyDescent="0.2">
      <c r="A92" s="7" t="s">
        <v>23</v>
      </c>
      <c r="B92" s="20">
        <f t="shared" si="7"/>
        <v>0.47058823529411764</v>
      </c>
      <c r="C92" s="20">
        <f t="shared" si="7"/>
        <v>0.19607843137254902</v>
      </c>
      <c r="D92" s="20">
        <f t="shared" si="7"/>
        <v>1.0784313725490196</v>
      </c>
      <c r="E92" s="20">
        <f t="shared" si="7"/>
        <v>0.68627450980392157</v>
      </c>
      <c r="F92" s="20">
        <f t="shared" si="7"/>
        <v>2.1372549019607843</v>
      </c>
      <c r="G92" s="20">
        <f t="shared" si="7"/>
        <v>0.66666666666666663</v>
      </c>
      <c r="H92" s="20">
        <f t="shared" si="7"/>
        <v>1.7647058823529411</v>
      </c>
    </row>
    <row r="93" spans="1:8" x14ac:dyDescent="0.2">
      <c r="A93" s="10" t="s">
        <v>38</v>
      </c>
      <c r="B93" s="20">
        <f t="shared" si="7"/>
        <v>0.62995594713656389</v>
      </c>
      <c r="C93" s="20">
        <f t="shared" si="7"/>
        <v>0.16079295154185022</v>
      </c>
      <c r="D93" s="20">
        <f t="shared" si="7"/>
        <v>1.0066079295154184</v>
      </c>
      <c r="E93" s="20">
        <f t="shared" si="7"/>
        <v>0.81718061674008813</v>
      </c>
      <c r="F93" s="20">
        <f t="shared" si="7"/>
        <v>2.3502202643171808</v>
      </c>
      <c r="G93" s="20">
        <f t="shared" si="7"/>
        <v>0.79074889867841414</v>
      </c>
      <c r="H93" s="20">
        <f t="shared" si="7"/>
        <v>1.8237885462555066</v>
      </c>
    </row>
    <row r="102" spans="1:9" x14ac:dyDescent="0.2">
      <c r="A102" s="25" t="s">
        <v>118</v>
      </c>
    </row>
    <row r="103" spans="1:9" x14ac:dyDescent="0.2">
      <c r="A103" s="5" t="s">
        <v>166</v>
      </c>
    </row>
    <row r="104" spans="1:9" x14ac:dyDescent="0.2">
      <c r="A104" s="19" t="s">
        <v>5</v>
      </c>
      <c r="I104" s="32"/>
    </row>
    <row r="105" spans="1:9" ht="12.75" customHeight="1" x14ac:dyDescent="0.2">
      <c r="A105" s="89" t="s">
        <v>120</v>
      </c>
      <c r="B105" s="91" t="s">
        <v>182</v>
      </c>
      <c r="C105" s="92"/>
      <c r="D105" s="93"/>
      <c r="E105" s="91" t="s">
        <v>153</v>
      </c>
      <c r="F105" s="92"/>
      <c r="G105" s="93"/>
      <c r="I105" s="33"/>
    </row>
    <row r="106" spans="1:9" x14ac:dyDescent="0.2">
      <c r="A106" s="90"/>
      <c r="B106" s="11" t="s">
        <v>151</v>
      </c>
      <c r="C106" s="11" t="s">
        <v>152</v>
      </c>
      <c r="D106" s="16" t="s">
        <v>38</v>
      </c>
      <c r="E106" s="11" t="s">
        <v>151</v>
      </c>
      <c r="F106" s="11" t="s">
        <v>152</v>
      </c>
      <c r="G106" s="16" t="s">
        <v>38</v>
      </c>
      <c r="I106"/>
    </row>
    <row r="107" spans="1:9" ht="12.75" customHeight="1" x14ac:dyDescent="0.2">
      <c r="A107" s="7" t="s">
        <v>20</v>
      </c>
      <c r="B107" s="11">
        <v>74</v>
      </c>
      <c r="C107" s="11">
        <v>495</v>
      </c>
      <c r="D107" s="16">
        <v>569</v>
      </c>
      <c r="E107" s="11">
        <v>32</v>
      </c>
      <c r="F107" s="11">
        <v>198</v>
      </c>
      <c r="G107" s="16">
        <v>230</v>
      </c>
      <c r="I107"/>
    </row>
    <row r="108" spans="1:9" x14ac:dyDescent="0.2">
      <c r="A108" s="7" t="s">
        <v>21</v>
      </c>
      <c r="B108" s="11">
        <v>100</v>
      </c>
      <c r="C108" s="11">
        <v>208</v>
      </c>
      <c r="D108" s="16">
        <v>308</v>
      </c>
      <c r="E108" s="11">
        <v>51</v>
      </c>
      <c r="F108" s="11">
        <v>87</v>
      </c>
      <c r="G108" s="16">
        <v>138</v>
      </c>
      <c r="I108"/>
    </row>
    <row r="109" spans="1:9" x14ac:dyDescent="0.2">
      <c r="A109" s="7" t="s">
        <v>22</v>
      </c>
      <c r="B109" s="11">
        <v>3</v>
      </c>
      <c r="C109" s="11">
        <v>79</v>
      </c>
      <c r="D109" s="16">
        <v>82</v>
      </c>
      <c r="E109" s="11">
        <v>1</v>
      </c>
      <c r="F109" s="27">
        <v>34</v>
      </c>
      <c r="G109" s="16">
        <v>35</v>
      </c>
      <c r="I109"/>
    </row>
    <row r="110" spans="1:9" x14ac:dyDescent="0.2">
      <c r="A110" s="7" t="s">
        <v>23</v>
      </c>
      <c r="B110" s="11">
        <v>94</v>
      </c>
      <c r="C110" s="11">
        <v>15</v>
      </c>
      <c r="D110" s="16">
        <v>109</v>
      </c>
      <c r="E110" s="11">
        <v>45</v>
      </c>
      <c r="F110" s="11">
        <v>6</v>
      </c>
      <c r="G110" s="16">
        <v>51</v>
      </c>
      <c r="I110"/>
    </row>
    <row r="111" spans="1:9" x14ac:dyDescent="0.2">
      <c r="A111" s="10" t="s">
        <v>38</v>
      </c>
      <c r="B111" s="16">
        <v>271</v>
      </c>
      <c r="C111" s="16">
        <v>797</v>
      </c>
      <c r="D111" s="16">
        <v>1068</v>
      </c>
      <c r="E111" s="16">
        <v>129</v>
      </c>
      <c r="F111" s="16">
        <v>325</v>
      </c>
      <c r="G111" s="16">
        <v>454</v>
      </c>
      <c r="I111"/>
    </row>
    <row r="112" spans="1:9" x14ac:dyDescent="0.2">
      <c r="A112" s="17"/>
      <c r="B112"/>
      <c r="C112"/>
      <c r="D112"/>
      <c r="I112"/>
    </row>
    <row r="113" spans="1:9" x14ac:dyDescent="0.2">
      <c r="A113" s="17" t="s">
        <v>56</v>
      </c>
      <c r="B113"/>
      <c r="C113"/>
      <c r="D113"/>
      <c r="I113"/>
    </row>
    <row r="114" spans="1:9" x14ac:dyDescent="0.2">
      <c r="A114" s="89" t="s">
        <v>120</v>
      </c>
      <c r="B114" s="91" t="s">
        <v>182</v>
      </c>
      <c r="C114" s="92"/>
      <c r="D114" s="93"/>
    </row>
    <row r="115" spans="1:9" x14ac:dyDescent="0.2">
      <c r="A115" s="90"/>
      <c r="B115" s="36" t="s">
        <v>151</v>
      </c>
      <c r="C115" s="36" t="s">
        <v>152</v>
      </c>
      <c r="D115" s="37" t="s">
        <v>38</v>
      </c>
    </row>
    <row r="116" spans="1:9" x14ac:dyDescent="0.2">
      <c r="A116" s="34" t="s">
        <v>20</v>
      </c>
      <c r="B116" s="38">
        <v>0.13</v>
      </c>
      <c r="C116" s="38">
        <v>0.87</v>
      </c>
      <c r="D116" s="38">
        <v>1</v>
      </c>
    </row>
    <row r="117" spans="1:9" x14ac:dyDescent="0.2">
      <c r="A117" s="34" t="s">
        <v>21</v>
      </c>
      <c r="B117" s="38">
        <v>0.32500000000000001</v>
      </c>
      <c r="C117" s="38">
        <v>0.67500000000000004</v>
      </c>
      <c r="D117" s="38">
        <v>1</v>
      </c>
    </row>
    <row r="118" spans="1:9" x14ac:dyDescent="0.2">
      <c r="A118" s="34" t="s">
        <v>22</v>
      </c>
      <c r="B118" s="38">
        <v>3.7000000000000005E-2</v>
      </c>
      <c r="C118" s="38">
        <v>0.96299999999999997</v>
      </c>
      <c r="D118" s="38">
        <v>1</v>
      </c>
    </row>
    <row r="119" spans="1:9" x14ac:dyDescent="0.2">
      <c r="A119" s="34" t="s">
        <v>23</v>
      </c>
      <c r="B119" s="38">
        <v>0.86199999999999999</v>
      </c>
      <c r="C119" s="38">
        <v>0.13800000000000001</v>
      </c>
      <c r="D119" s="38">
        <v>1</v>
      </c>
    </row>
    <row r="120" spans="1:9" x14ac:dyDescent="0.2">
      <c r="A120" s="35" t="s">
        <v>38</v>
      </c>
      <c r="B120" s="38">
        <v>0.254</v>
      </c>
      <c r="C120" s="38">
        <v>0.746</v>
      </c>
      <c r="D120" s="38">
        <v>1</v>
      </c>
    </row>
    <row r="121" spans="1:9" x14ac:dyDescent="0.2">
      <c r="A121" s="17"/>
      <c r="B121"/>
      <c r="C121"/>
      <c r="D121"/>
    </row>
    <row r="122" spans="1:9" x14ac:dyDescent="0.2">
      <c r="A122" s="17"/>
      <c r="B122"/>
      <c r="C122"/>
      <c r="D122"/>
    </row>
    <row r="123" spans="1:9" x14ac:dyDescent="0.2">
      <c r="A123" s="19" t="s">
        <v>154</v>
      </c>
      <c r="E123" s="19" t="s">
        <v>97</v>
      </c>
    </row>
    <row r="124" spans="1:9" ht="12.75" customHeight="1" x14ac:dyDescent="0.2">
      <c r="A124" s="89" t="s">
        <v>120</v>
      </c>
      <c r="B124" s="91" t="s">
        <v>182</v>
      </c>
      <c r="C124" s="92"/>
      <c r="D124" s="93"/>
      <c r="E124" s="91" t="s">
        <v>182</v>
      </c>
      <c r="F124" s="92"/>
      <c r="G124" s="93"/>
    </row>
    <row r="125" spans="1:9" x14ac:dyDescent="0.2">
      <c r="A125" s="90"/>
      <c r="B125" s="11" t="s">
        <v>151</v>
      </c>
      <c r="C125" s="11" t="s">
        <v>152</v>
      </c>
      <c r="D125" s="16" t="s">
        <v>38</v>
      </c>
      <c r="E125" s="11" t="s">
        <v>151</v>
      </c>
      <c r="F125" s="11" t="s">
        <v>152</v>
      </c>
      <c r="G125" s="16" t="s">
        <v>183</v>
      </c>
    </row>
    <row r="126" spans="1:9" x14ac:dyDescent="0.2">
      <c r="A126" s="7" t="s">
        <v>20</v>
      </c>
      <c r="B126" s="20">
        <f>B107/E107</f>
        <v>2.3125</v>
      </c>
      <c r="C126" s="20">
        <f t="shared" ref="C126:D126" si="8">C107/F107</f>
        <v>2.5</v>
      </c>
      <c r="D126" s="20">
        <f t="shared" si="8"/>
        <v>2.473913043478261</v>
      </c>
      <c r="E126" s="14">
        <f>B107*население!$D16/подвижность!E107</f>
        <v>49494.4375</v>
      </c>
      <c r="F126" s="14">
        <f>C107*население!$D16/подвижность!F107</f>
        <v>53507.5</v>
      </c>
      <c r="G126" s="14">
        <f>D107*население!$D16/подвижность!G107</f>
        <v>52949.160869565218</v>
      </c>
    </row>
    <row r="127" spans="1:9" x14ac:dyDescent="0.2">
      <c r="A127" s="7" t="s">
        <v>21</v>
      </c>
      <c r="B127" s="20">
        <f t="shared" ref="B127:B130" si="9">B108/E108</f>
        <v>1.9607843137254901</v>
      </c>
      <c r="C127" s="20">
        <f t="shared" ref="C127:C130" si="10">C108/F108</f>
        <v>2.3908045977011496</v>
      </c>
      <c r="D127" s="20">
        <f t="shared" ref="D127:D130" si="11">D108/G108</f>
        <v>2.2318840579710146</v>
      </c>
      <c r="E127" s="14">
        <f>B108*население!$D17/подвижность!E108</f>
        <v>25362.745098039217</v>
      </c>
      <c r="F127" s="14">
        <f>C108*население!$D17/подвижность!F108</f>
        <v>30925.057471264368</v>
      </c>
      <c r="G127" s="14">
        <f>D108*население!$D17/подвижность!G108</f>
        <v>28869.420289855072</v>
      </c>
    </row>
    <row r="128" spans="1:9" x14ac:dyDescent="0.2">
      <c r="A128" s="7" t="s">
        <v>22</v>
      </c>
      <c r="B128" s="20">
        <f t="shared" si="9"/>
        <v>3</v>
      </c>
      <c r="C128" s="20">
        <f t="shared" si="10"/>
        <v>2.3235294117647061</v>
      </c>
      <c r="D128" s="20">
        <f t="shared" si="11"/>
        <v>2.342857142857143</v>
      </c>
      <c r="E128" s="14">
        <f>B109*население!$D18/подвижность!E109</f>
        <v>9852</v>
      </c>
      <c r="F128" s="14">
        <f>C109*население!$D18/подвижность!F109</f>
        <v>7630.4705882352937</v>
      </c>
      <c r="G128" s="14">
        <f>D109*население!$D18/подвижность!G109</f>
        <v>7693.9428571428571</v>
      </c>
    </row>
    <row r="129" spans="1:7" x14ac:dyDescent="0.2">
      <c r="A129" s="7" t="s">
        <v>23</v>
      </c>
      <c r="B129" s="20">
        <f t="shared" si="9"/>
        <v>2.088888888888889</v>
      </c>
      <c r="C129" s="20">
        <f t="shared" si="10"/>
        <v>2.5</v>
      </c>
      <c r="D129" s="20">
        <f t="shared" si="11"/>
        <v>2.1372549019607843</v>
      </c>
      <c r="E129" s="14">
        <f>B110*население!$D19/подвижность!E110</f>
        <v>10129.022222222222</v>
      </c>
      <c r="F129" s="14">
        <f>C110*население!$D19/подвижность!F110</f>
        <v>12122.5</v>
      </c>
      <c r="G129" s="14">
        <f>D110*население!$D19/подвижность!G110</f>
        <v>10363.549019607843</v>
      </c>
    </row>
    <row r="130" spans="1:7" x14ac:dyDescent="0.2">
      <c r="A130" s="10" t="s">
        <v>38</v>
      </c>
      <c r="B130" s="20">
        <f t="shared" si="9"/>
        <v>2.1007751937984498</v>
      </c>
      <c r="C130" s="20">
        <f t="shared" si="10"/>
        <v>2.4523076923076923</v>
      </c>
      <c r="D130" s="20">
        <f t="shared" si="11"/>
        <v>2.3524229074889869</v>
      </c>
      <c r="E130" s="14">
        <f>B111*население!$D20/подвижность!E111</f>
        <v>89222.023255813954</v>
      </c>
      <c r="F130" s="14">
        <f>C111*население!$D20/подвижность!F111</f>
        <v>104151.96</v>
      </c>
      <c r="G130" s="14">
        <f>D111*население!$D20/подвижность!G111</f>
        <v>99909.753303964753</v>
      </c>
    </row>
    <row r="133" spans="1:7" x14ac:dyDescent="0.2">
      <c r="A133" s="19"/>
    </row>
  </sheetData>
  <mergeCells count="25">
    <mergeCell ref="A87:A88"/>
    <mergeCell ref="B87:F87"/>
    <mergeCell ref="A124:A125"/>
    <mergeCell ref="B124:D124"/>
    <mergeCell ref="E105:G105"/>
    <mergeCell ref="A114:A115"/>
    <mergeCell ref="B114:D114"/>
    <mergeCell ref="A105:A106"/>
    <mergeCell ref="B105:D105"/>
    <mergeCell ref="E124:G124"/>
    <mergeCell ref="A33:F36"/>
    <mergeCell ref="A4:F7"/>
    <mergeCell ref="A12:A13"/>
    <mergeCell ref="A24:A25"/>
    <mergeCell ref="B12:H12"/>
    <mergeCell ref="B24:H24"/>
    <mergeCell ref="A58:A59"/>
    <mergeCell ref="B58:F58"/>
    <mergeCell ref="A69:A70"/>
    <mergeCell ref="B69:F69"/>
    <mergeCell ref="A39:A40"/>
    <mergeCell ref="B39:H39"/>
    <mergeCell ref="A65:H66"/>
    <mergeCell ref="A78:A79"/>
    <mergeCell ref="B78:F78"/>
  </mergeCells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4"/>
  <sheetViews>
    <sheetView view="pageLayout" zoomScaleNormal="100" workbookViewId="0">
      <selection activeCell="A3" sqref="A3"/>
    </sheetView>
  </sheetViews>
  <sheetFormatPr defaultRowHeight="12.75" x14ac:dyDescent="0.2"/>
  <cols>
    <col min="1" max="1" width="17.7109375" customWidth="1"/>
    <col min="2" max="2" width="9.42578125" customWidth="1"/>
    <col min="3" max="3" width="8" customWidth="1"/>
    <col min="4" max="8" width="10.5703125" customWidth="1"/>
  </cols>
  <sheetData>
    <row r="2" spans="1:8" ht="18" x14ac:dyDescent="0.25">
      <c r="A2" s="73" t="s">
        <v>262</v>
      </c>
    </row>
    <row r="4" spans="1:8" x14ac:dyDescent="0.2">
      <c r="A4" s="25" t="s">
        <v>96</v>
      </c>
    </row>
    <row r="5" spans="1:8" x14ac:dyDescent="0.2">
      <c r="A5" s="28" t="s">
        <v>132</v>
      </c>
    </row>
    <row r="6" spans="1:8" x14ac:dyDescent="0.2">
      <c r="A6" s="19" t="s">
        <v>5</v>
      </c>
    </row>
    <row r="7" spans="1:8" x14ac:dyDescent="0.2">
      <c r="A7" s="89" t="s">
        <v>133</v>
      </c>
      <c r="B7" s="91" t="s">
        <v>92</v>
      </c>
      <c r="C7" s="92"/>
      <c r="D7" s="92"/>
      <c r="E7" s="92"/>
      <c r="F7" s="92"/>
      <c r="G7" s="92"/>
      <c r="H7" s="93"/>
    </row>
    <row r="8" spans="1:8" ht="36" x14ac:dyDescent="0.2">
      <c r="A8" s="90"/>
      <c r="B8" s="11" t="s">
        <v>20</v>
      </c>
      <c r="C8" s="11" t="s">
        <v>21</v>
      </c>
      <c r="D8" s="11" t="s">
        <v>22</v>
      </c>
      <c r="E8" s="11" t="s">
        <v>23</v>
      </c>
      <c r="F8" s="11" t="s">
        <v>93</v>
      </c>
      <c r="G8" s="11" t="s">
        <v>111</v>
      </c>
      <c r="H8" s="16" t="s">
        <v>38</v>
      </c>
    </row>
    <row r="9" spans="1:8" x14ac:dyDescent="0.2">
      <c r="A9" s="7" t="s">
        <v>20</v>
      </c>
      <c r="B9" s="11">
        <v>198</v>
      </c>
      <c r="C9" s="11">
        <v>116</v>
      </c>
      <c r="D9" s="11">
        <v>44</v>
      </c>
      <c r="E9" s="11">
        <v>21</v>
      </c>
      <c r="F9" s="11">
        <v>4</v>
      </c>
      <c r="G9" s="11">
        <v>21</v>
      </c>
      <c r="H9" s="16">
        <v>404</v>
      </c>
    </row>
    <row r="10" spans="1:8" x14ac:dyDescent="0.2">
      <c r="A10" s="7" t="s">
        <v>21</v>
      </c>
      <c r="B10" s="11">
        <v>104</v>
      </c>
      <c r="C10" s="11">
        <v>203</v>
      </c>
      <c r="D10" s="11">
        <v>43</v>
      </c>
      <c r="E10" s="11">
        <v>28</v>
      </c>
      <c r="F10" s="11">
        <v>5</v>
      </c>
      <c r="G10" s="11">
        <v>10</v>
      </c>
      <c r="H10" s="16">
        <v>393</v>
      </c>
    </row>
    <row r="11" spans="1:8" x14ac:dyDescent="0.2">
      <c r="A11" s="7" t="s">
        <v>22</v>
      </c>
      <c r="B11" s="11">
        <v>38</v>
      </c>
      <c r="C11" s="11">
        <v>40</v>
      </c>
      <c r="D11" s="11">
        <v>24</v>
      </c>
      <c r="E11" s="11">
        <v>10</v>
      </c>
      <c r="F11" s="11">
        <v>1</v>
      </c>
      <c r="G11" s="11">
        <v>4</v>
      </c>
      <c r="H11" s="16">
        <v>117</v>
      </c>
    </row>
    <row r="12" spans="1:8" x14ac:dyDescent="0.2">
      <c r="A12" s="7" t="s">
        <v>23</v>
      </c>
      <c r="B12" s="11">
        <v>24</v>
      </c>
      <c r="C12" s="11">
        <v>26</v>
      </c>
      <c r="D12" s="11">
        <v>6</v>
      </c>
      <c r="E12" s="11">
        <v>37</v>
      </c>
      <c r="F12" s="11">
        <v>0</v>
      </c>
      <c r="G12" s="11">
        <v>4</v>
      </c>
      <c r="H12" s="16">
        <v>97</v>
      </c>
    </row>
    <row r="13" spans="1:8" x14ac:dyDescent="0.2">
      <c r="A13" s="7" t="s">
        <v>93</v>
      </c>
      <c r="B13" s="11">
        <v>5</v>
      </c>
      <c r="C13" s="11">
        <v>5</v>
      </c>
      <c r="D13" s="11">
        <v>2</v>
      </c>
      <c r="E13" s="11">
        <v>1</v>
      </c>
      <c r="F13" s="11">
        <v>1</v>
      </c>
      <c r="G13" s="11">
        <v>0</v>
      </c>
      <c r="H13" s="16">
        <v>14</v>
      </c>
    </row>
    <row r="14" spans="1:8" ht="24" x14ac:dyDescent="0.2">
      <c r="A14" s="11" t="s">
        <v>111</v>
      </c>
      <c r="B14" s="11">
        <v>19</v>
      </c>
      <c r="C14" s="11">
        <v>16</v>
      </c>
      <c r="D14" s="11">
        <v>2</v>
      </c>
      <c r="E14" s="11">
        <v>5</v>
      </c>
      <c r="F14" s="11">
        <v>0</v>
      </c>
      <c r="G14" s="11">
        <v>1</v>
      </c>
      <c r="H14" s="16">
        <v>43</v>
      </c>
    </row>
    <row r="15" spans="1:8" x14ac:dyDescent="0.2">
      <c r="A15" s="10" t="s">
        <v>38</v>
      </c>
      <c r="B15" s="16">
        <v>388</v>
      </c>
      <c r="C15" s="16">
        <v>406</v>
      </c>
      <c r="D15" s="16">
        <v>121</v>
      </c>
      <c r="E15" s="16">
        <v>102</v>
      </c>
      <c r="F15" s="16">
        <v>11</v>
      </c>
      <c r="G15" s="16">
        <v>40</v>
      </c>
      <c r="H15" s="16">
        <v>1068</v>
      </c>
    </row>
    <row r="16" spans="1:8" x14ac:dyDescent="0.2">
      <c r="A16" s="17"/>
    </row>
    <row r="17" spans="1:8" x14ac:dyDescent="0.2">
      <c r="A17" s="18" t="s">
        <v>134</v>
      </c>
    </row>
    <row r="18" spans="1:8" x14ac:dyDescent="0.2">
      <c r="A18" s="89" t="s">
        <v>133</v>
      </c>
      <c r="B18" s="91" t="s">
        <v>92</v>
      </c>
      <c r="C18" s="92"/>
      <c r="D18" s="92"/>
      <c r="E18" s="92"/>
      <c r="F18" s="92"/>
      <c r="G18" s="92"/>
      <c r="H18" s="93"/>
    </row>
    <row r="19" spans="1:8" ht="36" x14ac:dyDescent="0.2">
      <c r="A19" s="90"/>
      <c r="B19" s="36" t="s">
        <v>20</v>
      </c>
      <c r="C19" s="36" t="s">
        <v>21</v>
      </c>
      <c r="D19" s="36" t="s">
        <v>22</v>
      </c>
      <c r="E19" s="36" t="s">
        <v>23</v>
      </c>
      <c r="F19" s="36" t="s">
        <v>93</v>
      </c>
      <c r="G19" s="36" t="s">
        <v>111</v>
      </c>
      <c r="H19" s="37" t="s">
        <v>38</v>
      </c>
    </row>
    <row r="20" spans="1:8" x14ac:dyDescent="0.2">
      <c r="A20" s="34" t="s">
        <v>20</v>
      </c>
      <c r="B20" s="43">
        <v>0.49</v>
      </c>
      <c r="C20" s="43">
        <v>0.28699999999999998</v>
      </c>
      <c r="D20" s="43">
        <v>0.109</v>
      </c>
      <c r="E20" s="43">
        <v>5.2000000000000005E-2</v>
      </c>
      <c r="F20" s="43">
        <v>0.01</v>
      </c>
      <c r="G20" s="43">
        <v>5.2000000000000005E-2</v>
      </c>
      <c r="H20" s="43">
        <v>1</v>
      </c>
    </row>
    <row r="21" spans="1:8" x14ac:dyDescent="0.2">
      <c r="A21" s="34" t="s">
        <v>21</v>
      </c>
      <c r="B21" s="43">
        <v>0.26500000000000001</v>
      </c>
      <c r="C21" s="43">
        <v>0.51700000000000002</v>
      </c>
      <c r="D21" s="43">
        <v>0.109</v>
      </c>
      <c r="E21" s="43">
        <v>7.0999999999999994E-2</v>
      </c>
      <c r="F21" s="43">
        <v>1.3000000000000001E-2</v>
      </c>
      <c r="G21" s="43">
        <v>2.5000000000000001E-2</v>
      </c>
      <c r="H21" s="43">
        <v>1</v>
      </c>
    </row>
    <row r="22" spans="1:8" x14ac:dyDescent="0.2">
      <c r="A22" s="34" t="s">
        <v>22</v>
      </c>
      <c r="B22" s="43">
        <v>0.32500000000000001</v>
      </c>
      <c r="C22" s="43">
        <v>0.34200000000000003</v>
      </c>
      <c r="D22" s="43">
        <v>0.20499999999999999</v>
      </c>
      <c r="E22" s="43">
        <v>8.5000000000000006E-2</v>
      </c>
      <c r="F22" s="43">
        <v>9.0000000000000011E-3</v>
      </c>
      <c r="G22" s="43">
        <v>3.4000000000000002E-2</v>
      </c>
      <c r="H22" s="43">
        <v>1</v>
      </c>
    </row>
    <row r="23" spans="1:8" x14ac:dyDescent="0.2">
      <c r="A23" s="34" t="s">
        <v>23</v>
      </c>
      <c r="B23" s="43">
        <v>0.247</v>
      </c>
      <c r="C23" s="43">
        <v>0.26800000000000002</v>
      </c>
      <c r="D23" s="43">
        <v>6.2E-2</v>
      </c>
      <c r="E23" s="43">
        <v>0.38100000000000001</v>
      </c>
      <c r="F23" s="43">
        <v>0</v>
      </c>
      <c r="G23" s="43">
        <v>4.0999999999999995E-2</v>
      </c>
      <c r="H23" s="43">
        <v>1</v>
      </c>
    </row>
    <row r="24" spans="1:8" x14ac:dyDescent="0.2">
      <c r="A24" s="34" t="s">
        <v>93</v>
      </c>
      <c r="B24" s="43">
        <v>0.35700000000000004</v>
      </c>
      <c r="C24" s="43">
        <v>0.35700000000000004</v>
      </c>
      <c r="D24" s="43">
        <v>0.14300000000000002</v>
      </c>
      <c r="E24" s="43">
        <v>7.0999999999999994E-2</v>
      </c>
      <c r="F24" s="43">
        <v>7.0999999999999994E-2</v>
      </c>
      <c r="G24" s="43">
        <v>0</v>
      </c>
      <c r="H24" s="43">
        <v>1</v>
      </c>
    </row>
    <row r="25" spans="1:8" ht="24" x14ac:dyDescent="0.2">
      <c r="A25" s="42" t="s">
        <v>111</v>
      </c>
      <c r="B25" s="43">
        <v>0.442</v>
      </c>
      <c r="C25" s="43">
        <v>0.37200000000000005</v>
      </c>
      <c r="D25" s="43">
        <v>4.7E-2</v>
      </c>
      <c r="E25" s="43">
        <v>0.11599999999999999</v>
      </c>
      <c r="F25" s="43">
        <v>0</v>
      </c>
      <c r="G25" s="43">
        <v>2.3E-2</v>
      </c>
      <c r="H25" s="43">
        <v>1</v>
      </c>
    </row>
    <row r="26" spans="1:8" x14ac:dyDescent="0.2">
      <c r="A26" s="35" t="s">
        <v>38</v>
      </c>
      <c r="B26" s="43">
        <v>0.36299999999999999</v>
      </c>
      <c r="C26" s="43">
        <v>0.38</v>
      </c>
      <c r="D26" s="43">
        <v>0.113</v>
      </c>
      <c r="E26" s="43">
        <v>9.6000000000000002E-2</v>
      </c>
      <c r="F26" s="43">
        <v>0.01</v>
      </c>
      <c r="G26" s="43">
        <v>3.7000000000000005E-2</v>
      </c>
      <c r="H26" s="43">
        <v>1</v>
      </c>
    </row>
    <row r="27" spans="1:8" x14ac:dyDescent="0.2">
      <c r="A27" s="44"/>
      <c r="B27" s="44"/>
      <c r="C27" s="44"/>
      <c r="D27" s="44"/>
      <c r="E27" s="44"/>
      <c r="F27" s="44"/>
      <c r="G27" s="44"/>
      <c r="H27" s="44"/>
    </row>
    <row r="28" spans="1:8" x14ac:dyDescent="0.2">
      <c r="A28" s="18" t="s">
        <v>135</v>
      </c>
    </row>
    <row r="29" spans="1:8" x14ac:dyDescent="0.2">
      <c r="A29" s="89" t="s">
        <v>133</v>
      </c>
      <c r="B29" s="91" t="s">
        <v>92</v>
      </c>
      <c r="C29" s="92"/>
      <c r="D29" s="92"/>
      <c r="E29" s="92"/>
      <c r="F29" s="92"/>
      <c r="G29" s="92"/>
      <c r="H29" s="93"/>
    </row>
    <row r="30" spans="1:8" ht="36" x14ac:dyDescent="0.2">
      <c r="A30" s="90"/>
      <c r="B30" s="36" t="s">
        <v>20</v>
      </c>
      <c r="C30" s="36" t="s">
        <v>21</v>
      </c>
      <c r="D30" s="36" t="s">
        <v>22</v>
      </c>
      <c r="E30" s="36" t="s">
        <v>23</v>
      </c>
      <c r="F30" s="36" t="s">
        <v>93</v>
      </c>
      <c r="G30" s="36" t="s">
        <v>111</v>
      </c>
      <c r="H30" s="37" t="s">
        <v>38</v>
      </c>
    </row>
    <row r="31" spans="1:8" x14ac:dyDescent="0.2">
      <c r="A31" s="34" t="s">
        <v>20</v>
      </c>
      <c r="B31" s="43">
        <v>0.185</v>
      </c>
      <c r="C31" s="43">
        <v>0.109</v>
      </c>
      <c r="D31" s="43">
        <v>4.0999999999999995E-2</v>
      </c>
      <c r="E31" s="43">
        <v>0.02</v>
      </c>
      <c r="F31" s="43">
        <v>4.0000000000000001E-3</v>
      </c>
      <c r="G31" s="43">
        <v>0.02</v>
      </c>
      <c r="H31" s="43">
        <v>0.37799999999999995</v>
      </c>
    </row>
    <row r="32" spans="1:8" x14ac:dyDescent="0.2">
      <c r="A32" s="34" t="s">
        <v>21</v>
      </c>
      <c r="B32" s="43">
        <v>9.6999999999999989E-2</v>
      </c>
      <c r="C32" s="43">
        <v>0.19</v>
      </c>
      <c r="D32" s="43">
        <v>0.04</v>
      </c>
      <c r="E32" s="43">
        <v>2.6000000000000002E-2</v>
      </c>
      <c r="F32" s="43">
        <v>5.0000000000000001E-3</v>
      </c>
      <c r="G32" s="43">
        <v>9.0000000000000011E-3</v>
      </c>
      <c r="H32" s="43">
        <v>0.36799999999999999</v>
      </c>
    </row>
    <row r="33" spans="1:8" x14ac:dyDescent="0.2">
      <c r="A33" s="34" t="s">
        <v>22</v>
      </c>
      <c r="B33" s="43">
        <v>3.6000000000000004E-2</v>
      </c>
      <c r="C33" s="43">
        <v>3.7000000000000005E-2</v>
      </c>
      <c r="D33" s="43">
        <v>2.2000000000000002E-2</v>
      </c>
      <c r="E33" s="43">
        <v>9.0000000000000011E-3</v>
      </c>
      <c r="F33" s="43">
        <v>1E-3</v>
      </c>
      <c r="G33" s="43">
        <v>4.0000000000000001E-3</v>
      </c>
      <c r="H33" s="43">
        <v>0.11</v>
      </c>
    </row>
    <row r="34" spans="1:8" x14ac:dyDescent="0.2">
      <c r="A34" s="34" t="s">
        <v>23</v>
      </c>
      <c r="B34" s="43">
        <v>2.2000000000000002E-2</v>
      </c>
      <c r="C34" s="43">
        <v>2.4E-2</v>
      </c>
      <c r="D34" s="43">
        <v>6.0000000000000001E-3</v>
      </c>
      <c r="E34" s="43">
        <v>3.5000000000000003E-2</v>
      </c>
      <c r="F34" s="43">
        <v>0</v>
      </c>
      <c r="G34" s="43">
        <v>4.0000000000000001E-3</v>
      </c>
      <c r="H34" s="43">
        <v>9.0999999999999998E-2</v>
      </c>
    </row>
    <row r="35" spans="1:8" x14ac:dyDescent="0.2">
      <c r="A35" s="34" t="s">
        <v>93</v>
      </c>
      <c r="B35" s="43">
        <v>5.0000000000000001E-3</v>
      </c>
      <c r="C35" s="43">
        <v>5.0000000000000001E-3</v>
      </c>
      <c r="D35" s="43">
        <v>2E-3</v>
      </c>
      <c r="E35" s="43">
        <v>1E-3</v>
      </c>
      <c r="F35" s="43">
        <v>1E-3</v>
      </c>
      <c r="G35" s="43">
        <v>0</v>
      </c>
      <c r="H35" s="43">
        <v>1.3000000000000001E-2</v>
      </c>
    </row>
    <row r="36" spans="1:8" ht="24" x14ac:dyDescent="0.2">
      <c r="A36" s="34" t="s">
        <v>111</v>
      </c>
      <c r="B36" s="43">
        <v>1.8000000000000002E-2</v>
      </c>
      <c r="C36" s="43">
        <v>1.4999999999999999E-2</v>
      </c>
      <c r="D36" s="43">
        <v>2E-3</v>
      </c>
      <c r="E36" s="43">
        <v>5.0000000000000001E-3</v>
      </c>
      <c r="F36" s="43">
        <v>0</v>
      </c>
      <c r="G36" s="43">
        <v>1E-3</v>
      </c>
      <c r="H36" s="43">
        <v>0.04</v>
      </c>
    </row>
    <row r="37" spans="1:8" x14ac:dyDescent="0.2">
      <c r="A37" s="35" t="s">
        <v>38</v>
      </c>
      <c r="B37" s="43">
        <v>0.36299999999999999</v>
      </c>
      <c r="C37" s="43">
        <v>0.38</v>
      </c>
      <c r="D37" s="43">
        <v>0.113</v>
      </c>
      <c r="E37" s="43">
        <v>9.6000000000000002E-2</v>
      </c>
      <c r="F37" s="43">
        <v>0.01</v>
      </c>
      <c r="G37" s="43">
        <v>3.7000000000000005E-2</v>
      </c>
      <c r="H37" s="43">
        <v>1</v>
      </c>
    </row>
    <row r="38" spans="1:8" x14ac:dyDescent="0.2">
      <c r="A38" s="17"/>
    </row>
    <row r="39" spans="1:8" x14ac:dyDescent="0.2">
      <c r="A39" s="19" t="s">
        <v>97</v>
      </c>
    </row>
    <row r="40" spans="1:8" ht="12.75" customHeight="1" x14ac:dyDescent="0.2">
      <c r="A40" s="89" t="s">
        <v>133</v>
      </c>
      <c r="B40" s="91" t="s">
        <v>92</v>
      </c>
      <c r="C40" s="92"/>
      <c r="D40" s="92"/>
      <c r="E40" s="92"/>
      <c r="F40" s="92"/>
      <c r="G40" s="92"/>
      <c r="H40" s="93"/>
    </row>
    <row r="41" spans="1:8" ht="36" x14ac:dyDescent="0.2">
      <c r="A41" s="90"/>
      <c r="B41" s="36" t="s">
        <v>20</v>
      </c>
      <c r="C41" s="36" t="s">
        <v>21</v>
      </c>
      <c r="D41" s="36" t="s">
        <v>22</v>
      </c>
      <c r="E41" s="36" t="s">
        <v>23</v>
      </c>
      <c r="F41" s="36" t="s">
        <v>93</v>
      </c>
      <c r="G41" s="36" t="s">
        <v>111</v>
      </c>
      <c r="H41" s="37" t="s">
        <v>38</v>
      </c>
    </row>
    <row r="42" spans="1:8" x14ac:dyDescent="0.2">
      <c r="A42" s="34" t="s">
        <v>20</v>
      </c>
      <c r="B42" s="46">
        <f t="shared" ref="B42:H48" si="0">99816*B31</f>
        <v>18465.96</v>
      </c>
      <c r="C42" s="46">
        <f t="shared" si="0"/>
        <v>10879.944</v>
      </c>
      <c r="D42" s="46">
        <f t="shared" si="0"/>
        <v>4092.4559999999997</v>
      </c>
      <c r="E42" s="46">
        <f t="shared" si="0"/>
        <v>1996.32</v>
      </c>
      <c r="F42" s="46">
        <f t="shared" si="0"/>
        <v>399.26400000000001</v>
      </c>
      <c r="G42" s="46">
        <f t="shared" si="0"/>
        <v>1996.32</v>
      </c>
      <c r="H42" s="46">
        <f t="shared" si="0"/>
        <v>37730.447999999997</v>
      </c>
    </row>
    <row r="43" spans="1:8" x14ac:dyDescent="0.2">
      <c r="A43" s="34" t="s">
        <v>21</v>
      </c>
      <c r="B43" s="46">
        <f t="shared" si="0"/>
        <v>9682.1519999999982</v>
      </c>
      <c r="C43" s="46">
        <f t="shared" si="0"/>
        <v>18965.04</v>
      </c>
      <c r="D43" s="46">
        <f t="shared" si="0"/>
        <v>3992.64</v>
      </c>
      <c r="E43" s="46">
        <f t="shared" si="0"/>
        <v>2595.2160000000003</v>
      </c>
      <c r="F43" s="46">
        <f t="shared" si="0"/>
        <v>499.08</v>
      </c>
      <c r="G43" s="46">
        <f t="shared" si="0"/>
        <v>898.34400000000005</v>
      </c>
      <c r="H43" s="46">
        <f t="shared" si="0"/>
        <v>36732.288</v>
      </c>
    </row>
    <row r="44" spans="1:8" x14ac:dyDescent="0.2">
      <c r="A44" s="34" t="s">
        <v>22</v>
      </c>
      <c r="B44" s="46">
        <f t="shared" si="0"/>
        <v>3593.3760000000002</v>
      </c>
      <c r="C44" s="46">
        <f t="shared" si="0"/>
        <v>3693.1920000000005</v>
      </c>
      <c r="D44" s="46">
        <f t="shared" si="0"/>
        <v>2195.9520000000002</v>
      </c>
      <c r="E44" s="46">
        <f t="shared" si="0"/>
        <v>898.34400000000005</v>
      </c>
      <c r="F44" s="46">
        <f t="shared" si="0"/>
        <v>99.816000000000003</v>
      </c>
      <c r="G44" s="46">
        <f t="shared" si="0"/>
        <v>399.26400000000001</v>
      </c>
      <c r="H44" s="46">
        <f t="shared" si="0"/>
        <v>10979.76</v>
      </c>
    </row>
    <row r="45" spans="1:8" x14ac:dyDescent="0.2">
      <c r="A45" s="34" t="s">
        <v>23</v>
      </c>
      <c r="B45" s="46">
        <f t="shared" si="0"/>
        <v>2195.9520000000002</v>
      </c>
      <c r="C45" s="46">
        <f t="shared" si="0"/>
        <v>2395.5839999999998</v>
      </c>
      <c r="D45" s="46">
        <f t="shared" si="0"/>
        <v>598.89599999999996</v>
      </c>
      <c r="E45" s="46">
        <f t="shared" si="0"/>
        <v>3493.5600000000004</v>
      </c>
      <c r="F45" s="46">
        <f t="shared" si="0"/>
        <v>0</v>
      </c>
      <c r="G45" s="46">
        <f t="shared" si="0"/>
        <v>399.26400000000001</v>
      </c>
      <c r="H45" s="46">
        <f t="shared" si="0"/>
        <v>9083.2559999999994</v>
      </c>
    </row>
    <row r="46" spans="1:8" x14ac:dyDescent="0.2">
      <c r="A46" s="34" t="s">
        <v>93</v>
      </c>
      <c r="B46" s="46">
        <f t="shared" si="0"/>
        <v>499.08</v>
      </c>
      <c r="C46" s="46">
        <f t="shared" si="0"/>
        <v>499.08</v>
      </c>
      <c r="D46" s="46">
        <f t="shared" si="0"/>
        <v>199.63200000000001</v>
      </c>
      <c r="E46" s="46">
        <f t="shared" si="0"/>
        <v>99.816000000000003</v>
      </c>
      <c r="F46" s="46">
        <f t="shared" si="0"/>
        <v>99.816000000000003</v>
      </c>
      <c r="G46" s="46">
        <f t="shared" si="0"/>
        <v>0</v>
      </c>
      <c r="H46" s="46">
        <f t="shared" si="0"/>
        <v>1297.6080000000002</v>
      </c>
    </row>
    <row r="47" spans="1:8" ht="24" x14ac:dyDescent="0.2">
      <c r="A47" s="42" t="s">
        <v>111</v>
      </c>
      <c r="B47" s="46">
        <f t="shared" si="0"/>
        <v>1796.6880000000001</v>
      </c>
      <c r="C47" s="46">
        <f t="shared" si="0"/>
        <v>1497.24</v>
      </c>
      <c r="D47" s="46">
        <f t="shared" si="0"/>
        <v>199.63200000000001</v>
      </c>
      <c r="E47" s="46">
        <f t="shared" si="0"/>
        <v>499.08</v>
      </c>
      <c r="F47" s="46">
        <f t="shared" si="0"/>
        <v>0</v>
      </c>
      <c r="G47" s="46">
        <f t="shared" si="0"/>
        <v>99.816000000000003</v>
      </c>
      <c r="H47" s="46">
        <f t="shared" si="0"/>
        <v>3992.64</v>
      </c>
    </row>
    <row r="48" spans="1:8" x14ac:dyDescent="0.2">
      <c r="A48" s="35" t="s">
        <v>38</v>
      </c>
      <c r="B48" s="46">
        <f t="shared" si="0"/>
        <v>36233.207999999999</v>
      </c>
      <c r="C48" s="46">
        <f t="shared" si="0"/>
        <v>37930.080000000002</v>
      </c>
      <c r="D48" s="46">
        <f t="shared" si="0"/>
        <v>11279.208000000001</v>
      </c>
      <c r="E48" s="46">
        <f t="shared" si="0"/>
        <v>9582.3359999999993</v>
      </c>
      <c r="F48" s="46">
        <f t="shared" si="0"/>
        <v>998.16</v>
      </c>
      <c r="G48" s="46">
        <f t="shared" si="0"/>
        <v>3693.1920000000005</v>
      </c>
      <c r="H48" s="46">
        <f t="shared" si="0"/>
        <v>99816</v>
      </c>
    </row>
    <row r="50" spans="1:8" x14ac:dyDescent="0.2">
      <c r="A50" s="25" t="s">
        <v>98</v>
      </c>
    </row>
    <row r="51" spans="1:8" x14ac:dyDescent="0.2">
      <c r="A51" s="28" t="s">
        <v>136</v>
      </c>
    </row>
    <row r="52" spans="1:8" x14ac:dyDescent="0.2">
      <c r="A52" s="19" t="s">
        <v>5</v>
      </c>
    </row>
    <row r="53" spans="1:8" x14ac:dyDescent="0.2">
      <c r="A53" s="89" t="s">
        <v>133</v>
      </c>
      <c r="B53" s="91" t="s">
        <v>92</v>
      </c>
      <c r="C53" s="92"/>
      <c r="D53" s="92"/>
      <c r="E53" s="92"/>
      <c r="F53" s="92"/>
      <c r="G53" s="92"/>
      <c r="H53" s="93"/>
    </row>
    <row r="54" spans="1:8" ht="36" x14ac:dyDescent="0.2">
      <c r="A54" s="90"/>
      <c r="B54" s="11" t="s">
        <v>20</v>
      </c>
      <c r="C54" s="11" t="s">
        <v>21</v>
      </c>
      <c r="D54" s="11" t="s">
        <v>22</v>
      </c>
      <c r="E54" s="11" t="s">
        <v>23</v>
      </c>
      <c r="F54" s="11" t="s">
        <v>93</v>
      </c>
      <c r="G54" s="11" t="s">
        <v>111</v>
      </c>
      <c r="H54" s="16" t="s">
        <v>38</v>
      </c>
    </row>
    <row r="55" spans="1:8" x14ac:dyDescent="0.2">
      <c r="A55" s="7" t="s">
        <v>20</v>
      </c>
      <c r="B55" s="11">
        <v>31</v>
      </c>
      <c r="C55" s="11">
        <v>48</v>
      </c>
      <c r="D55" s="11">
        <v>2</v>
      </c>
      <c r="E55" s="11">
        <v>4</v>
      </c>
      <c r="F55" s="11">
        <v>4</v>
      </c>
      <c r="G55" s="11">
        <v>1</v>
      </c>
      <c r="H55" s="16">
        <v>90</v>
      </c>
    </row>
    <row r="56" spans="1:8" x14ac:dyDescent="0.2">
      <c r="A56" s="7" t="s">
        <v>21</v>
      </c>
      <c r="B56" s="11">
        <v>37</v>
      </c>
      <c r="C56" s="11">
        <v>81</v>
      </c>
      <c r="D56" s="11">
        <v>12</v>
      </c>
      <c r="E56" s="11">
        <v>10</v>
      </c>
      <c r="F56" s="11">
        <v>5</v>
      </c>
      <c r="G56" s="11">
        <v>2</v>
      </c>
      <c r="H56" s="16">
        <v>147</v>
      </c>
    </row>
    <row r="57" spans="1:8" x14ac:dyDescent="0.2">
      <c r="A57" s="7" t="s">
        <v>22</v>
      </c>
      <c r="B57" s="11">
        <v>1</v>
      </c>
      <c r="C57" s="11">
        <v>12</v>
      </c>
      <c r="D57" s="11">
        <v>2</v>
      </c>
      <c r="E57" s="11">
        <v>0</v>
      </c>
      <c r="F57" s="11">
        <v>1</v>
      </c>
      <c r="G57" s="11">
        <v>1</v>
      </c>
      <c r="H57" s="16">
        <v>17</v>
      </c>
    </row>
    <row r="58" spans="1:8" x14ac:dyDescent="0.2">
      <c r="A58" s="7" t="s">
        <v>23</v>
      </c>
      <c r="B58" s="11">
        <v>3</v>
      </c>
      <c r="C58" s="11">
        <v>11</v>
      </c>
      <c r="D58" s="11">
        <v>0</v>
      </c>
      <c r="E58" s="11">
        <v>2</v>
      </c>
      <c r="F58" s="11">
        <v>0</v>
      </c>
      <c r="G58" s="11">
        <v>0</v>
      </c>
      <c r="H58" s="16">
        <v>16</v>
      </c>
    </row>
    <row r="59" spans="1:8" x14ac:dyDescent="0.2">
      <c r="A59" s="7" t="s">
        <v>93</v>
      </c>
      <c r="B59" s="11">
        <v>5</v>
      </c>
      <c r="C59" s="11">
        <v>4</v>
      </c>
      <c r="D59" s="11">
        <v>2</v>
      </c>
      <c r="E59" s="11">
        <v>1</v>
      </c>
      <c r="F59" s="11">
        <v>1</v>
      </c>
      <c r="G59" s="11">
        <v>0</v>
      </c>
      <c r="H59" s="16">
        <v>13</v>
      </c>
    </row>
    <row r="60" spans="1:8" ht="24" x14ac:dyDescent="0.2">
      <c r="A60" s="7" t="s">
        <v>111</v>
      </c>
      <c r="B60" s="11">
        <v>1</v>
      </c>
      <c r="C60" s="11">
        <v>2</v>
      </c>
      <c r="D60" s="11">
        <v>0</v>
      </c>
      <c r="E60" s="11">
        <v>0</v>
      </c>
      <c r="F60" s="11">
        <v>0</v>
      </c>
      <c r="G60" s="11">
        <v>0</v>
      </c>
      <c r="H60" s="16">
        <v>3</v>
      </c>
    </row>
    <row r="61" spans="1:8" x14ac:dyDescent="0.2">
      <c r="A61" s="10" t="s">
        <v>38</v>
      </c>
      <c r="B61" s="16">
        <v>78</v>
      </c>
      <c r="C61" s="16">
        <v>158</v>
      </c>
      <c r="D61" s="16">
        <v>18</v>
      </c>
      <c r="E61" s="16">
        <v>17</v>
      </c>
      <c r="F61" s="16">
        <v>11</v>
      </c>
      <c r="G61" s="16">
        <v>4</v>
      </c>
      <c r="H61" s="16">
        <v>286</v>
      </c>
    </row>
    <row r="63" spans="1:8" x14ac:dyDescent="0.2">
      <c r="A63" s="15" t="s">
        <v>56</v>
      </c>
    </row>
    <row r="64" spans="1:8" x14ac:dyDescent="0.2">
      <c r="A64" s="89" t="s">
        <v>133</v>
      </c>
      <c r="B64" s="91" t="s">
        <v>92</v>
      </c>
      <c r="C64" s="92"/>
      <c r="D64" s="92"/>
      <c r="E64" s="92"/>
      <c r="F64" s="92"/>
      <c r="G64" s="92"/>
      <c r="H64" s="93"/>
    </row>
    <row r="65" spans="1:8" ht="36" x14ac:dyDescent="0.2">
      <c r="A65" s="90"/>
      <c r="B65" s="36" t="s">
        <v>20</v>
      </c>
      <c r="C65" s="36" t="s">
        <v>21</v>
      </c>
      <c r="D65" s="36" t="s">
        <v>22</v>
      </c>
      <c r="E65" s="36" t="s">
        <v>23</v>
      </c>
      <c r="F65" s="36" t="s">
        <v>93</v>
      </c>
      <c r="G65" s="36" t="s">
        <v>111</v>
      </c>
      <c r="H65" s="37" t="s">
        <v>38</v>
      </c>
    </row>
    <row r="66" spans="1:8" x14ac:dyDescent="0.2">
      <c r="A66" s="34" t="s">
        <v>20</v>
      </c>
      <c r="B66" s="38">
        <v>0.34399999999999997</v>
      </c>
      <c r="C66" s="38">
        <v>0.53300000000000003</v>
      </c>
      <c r="D66" s="38">
        <v>2.2000000000000002E-2</v>
      </c>
      <c r="E66" s="38">
        <v>4.4000000000000004E-2</v>
      </c>
      <c r="F66" s="38">
        <v>4.4000000000000004E-2</v>
      </c>
      <c r="G66" s="38">
        <v>1.1000000000000001E-2</v>
      </c>
      <c r="H66" s="38">
        <v>1</v>
      </c>
    </row>
    <row r="67" spans="1:8" x14ac:dyDescent="0.2">
      <c r="A67" s="34" t="s">
        <v>21</v>
      </c>
      <c r="B67" s="38">
        <v>0.252</v>
      </c>
      <c r="C67" s="38">
        <v>0.55100000000000005</v>
      </c>
      <c r="D67" s="38">
        <v>8.199999999999999E-2</v>
      </c>
      <c r="E67" s="38">
        <v>6.8000000000000005E-2</v>
      </c>
      <c r="F67" s="38">
        <v>3.4000000000000002E-2</v>
      </c>
      <c r="G67" s="38">
        <v>1.3999999999999999E-2</v>
      </c>
      <c r="H67" s="38">
        <v>1</v>
      </c>
    </row>
    <row r="68" spans="1:8" x14ac:dyDescent="0.2">
      <c r="A68" s="34" t="s">
        <v>22</v>
      </c>
      <c r="B68" s="38">
        <v>5.9000000000000004E-2</v>
      </c>
      <c r="C68" s="38">
        <v>0.70599999999999996</v>
      </c>
      <c r="D68" s="38">
        <v>0.11800000000000001</v>
      </c>
      <c r="E68" s="38">
        <v>0</v>
      </c>
      <c r="F68" s="38">
        <v>5.9000000000000004E-2</v>
      </c>
      <c r="G68" s="38">
        <v>5.9000000000000004E-2</v>
      </c>
      <c r="H68" s="38">
        <v>1</v>
      </c>
    </row>
    <row r="69" spans="1:8" x14ac:dyDescent="0.2">
      <c r="A69" s="34" t="s">
        <v>23</v>
      </c>
      <c r="B69" s="38">
        <v>0.188</v>
      </c>
      <c r="C69" s="38">
        <v>0.68799999999999994</v>
      </c>
      <c r="D69" s="38">
        <v>0</v>
      </c>
      <c r="E69" s="38">
        <v>0.125</v>
      </c>
      <c r="F69" s="38">
        <v>0</v>
      </c>
      <c r="G69" s="38">
        <v>0</v>
      </c>
      <c r="H69" s="38">
        <v>1</v>
      </c>
    </row>
    <row r="70" spans="1:8" x14ac:dyDescent="0.2">
      <c r="A70" s="34" t="s">
        <v>93</v>
      </c>
      <c r="B70" s="38">
        <v>0.38500000000000001</v>
      </c>
      <c r="C70" s="38">
        <v>0.308</v>
      </c>
      <c r="D70" s="38">
        <v>0.154</v>
      </c>
      <c r="E70" s="38">
        <v>7.6999999999999999E-2</v>
      </c>
      <c r="F70" s="38">
        <v>7.6999999999999999E-2</v>
      </c>
      <c r="G70" s="38">
        <v>0</v>
      </c>
      <c r="H70" s="38">
        <v>1</v>
      </c>
    </row>
    <row r="71" spans="1:8" ht="22.5" customHeight="1" x14ac:dyDescent="0.2">
      <c r="A71" s="34" t="s">
        <v>111</v>
      </c>
      <c r="B71" s="38">
        <v>0.33299999999999996</v>
      </c>
      <c r="C71" s="38">
        <v>0.66700000000000004</v>
      </c>
      <c r="D71" s="38">
        <v>0</v>
      </c>
      <c r="E71" s="38">
        <v>0</v>
      </c>
      <c r="F71" s="38">
        <v>0</v>
      </c>
      <c r="G71" s="38">
        <v>0</v>
      </c>
      <c r="H71" s="38">
        <v>1</v>
      </c>
    </row>
    <row r="72" spans="1:8" x14ac:dyDescent="0.2">
      <c r="A72" s="35" t="s">
        <v>38</v>
      </c>
      <c r="B72" s="38">
        <v>0.27300000000000002</v>
      </c>
      <c r="C72" s="38">
        <v>0.55200000000000005</v>
      </c>
      <c r="D72" s="38">
        <v>6.3E-2</v>
      </c>
      <c r="E72" s="38">
        <v>5.9000000000000004E-2</v>
      </c>
      <c r="F72" s="38">
        <v>3.7999999999999999E-2</v>
      </c>
      <c r="G72" s="38">
        <v>1.3999999999999999E-2</v>
      </c>
      <c r="H72" s="38">
        <v>1</v>
      </c>
    </row>
    <row r="73" spans="1:8" x14ac:dyDescent="0.2">
      <c r="A73" s="17"/>
    </row>
    <row r="74" spans="1:8" x14ac:dyDescent="0.2">
      <c r="A74" s="18" t="s">
        <v>135</v>
      </c>
    </row>
    <row r="75" spans="1:8" x14ac:dyDescent="0.2">
      <c r="A75" s="89" t="s">
        <v>133</v>
      </c>
      <c r="B75" s="91" t="s">
        <v>92</v>
      </c>
      <c r="C75" s="92"/>
      <c r="D75" s="92"/>
      <c r="E75" s="92"/>
      <c r="F75" s="92"/>
      <c r="G75" s="92"/>
      <c r="H75" s="93"/>
    </row>
    <row r="76" spans="1:8" ht="36" x14ac:dyDescent="0.2">
      <c r="A76" s="90"/>
      <c r="B76" s="36" t="s">
        <v>20</v>
      </c>
      <c r="C76" s="36" t="s">
        <v>21</v>
      </c>
      <c r="D76" s="36" t="s">
        <v>22</v>
      </c>
      <c r="E76" s="36" t="s">
        <v>23</v>
      </c>
      <c r="F76" s="36" t="s">
        <v>93</v>
      </c>
      <c r="G76" s="36" t="s">
        <v>111</v>
      </c>
      <c r="H76" s="37" t="s">
        <v>38</v>
      </c>
    </row>
    <row r="77" spans="1:8" x14ac:dyDescent="0.2">
      <c r="A77" s="34" t="s">
        <v>20</v>
      </c>
      <c r="B77" s="38">
        <v>0.10800000000000001</v>
      </c>
      <c r="C77" s="38">
        <v>0.16700000000000001</v>
      </c>
      <c r="D77" s="38">
        <v>6.9999999999999993E-3</v>
      </c>
      <c r="E77" s="38">
        <v>1.3999999999999999E-2</v>
      </c>
      <c r="F77" s="38">
        <v>1.3999999999999999E-2</v>
      </c>
      <c r="G77" s="38">
        <v>3.0000000000000001E-3</v>
      </c>
      <c r="H77" s="38">
        <v>0.315</v>
      </c>
    </row>
    <row r="78" spans="1:8" x14ac:dyDescent="0.2">
      <c r="A78" s="34" t="s">
        <v>21</v>
      </c>
      <c r="B78" s="38">
        <v>0.129</v>
      </c>
      <c r="C78" s="38">
        <v>0.28300000000000003</v>
      </c>
      <c r="D78" s="38">
        <v>4.2000000000000003E-2</v>
      </c>
      <c r="E78" s="38">
        <v>3.5000000000000003E-2</v>
      </c>
      <c r="F78" s="38">
        <v>1.7000000000000001E-2</v>
      </c>
      <c r="G78" s="38">
        <v>6.9999999999999993E-3</v>
      </c>
      <c r="H78" s="38">
        <v>0.51400000000000001</v>
      </c>
    </row>
    <row r="79" spans="1:8" x14ac:dyDescent="0.2">
      <c r="A79" s="34" t="s">
        <v>22</v>
      </c>
      <c r="B79" s="38">
        <v>3.0000000000000001E-3</v>
      </c>
      <c r="C79" s="38">
        <v>4.2000000000000003E-2</v>
      </c>
      <c r="D79" s="38">
        <v>6.9999999999999993E-3</v>
      </c>
      <c r="E79" s="38">
        <v>0</v>
      </c>
      <c r="F79" s="38">
        <v>3.0000000000000001E-3</v>
      </c>
      <c r="G79" s="38">
        <v>3.0000000000000001E-3</v>
      </c>
      <c r="H79" s="38">
        <v>5.9000000000000004E-2</v>
      </c>
    </row>
    <row r="80" spans="1:8" x14ac:dyDescent="0.2">
      <c r="A80" s="34" t="s">
        <v>23</v>
      </c>
      <c r="B80" s="38">
        <v>0.01</v>
      </c>
      <c r="C80" s="38">
        <v>3.7999999999999999E-2</v>
      </c>
      <c r="D80" s="38">
        <v>0</v>
      </c>
      <c r="E80" s="38">
        <v>6.9999999999999993E-3</v>
      </c>
      <c r="F80" s="38">
        <v>0</v>
      </c>
      <c r="G80" s="38">
        <v>0</v>
      </c>
      <c r="H80" s="38">
        <v>5.5999999999999994E-2</v>
      </c>
    </row>
    <row r="81" spans="1:8" x14ac:dyDescent="0.2">
      <c r="A81" s="34" t="s">
        <v>93</v>
      </c>
      <c r="B81" s="38">
        <v>1.7000000000000001E-2</v>
      </c>
      <c r="C81" s="38">
        <v>1.3999999999999999E-2</v>
      </c>
      <c r="D81" s="38">
        <v>6.9999999999999993E-3</v>
      </c>
      <c r="E81" s="38">
        <v>3.0000000000000001E-3</v>
      </c>
      <c r="F81" s="38">
        <v>3.0000000000000001E-3</v>
      </c>
      <c r="G81" s="38">
        <v>0</v>
      </c>
      <c r="H81" s="38">
        <v>4.4999999999999998E-2</v>
      </c>
    </row>
    <row r="82" spans="1:8" ht="20.25" customHeight="1" x14ac:dyDescent="0.2">
      <c r="A82" s="34" t="s">
        <v>111</v>
      </c>
      <c r="B82" s="38">
        <v>3.0000000000000001E-3</v>
      </c>
      <c r="C82" s="38">
        <v>6.9999999999999993E-3</v>
      </c>
      <c r="D82" s="38">
        <v>0</v>
      </c>
      <c r="E82" s="38">
        <v>0</v>
      </c>
      <c r="F82" s="38">
        <v>0</v>
      </c>
      <c r="G82" s="38">
        <v>0</v>
      </c>
      <c r="H82" s="38">
        <v>0.01</v>
      </c>
    </row>
    <row r="83" spans="1:8" x14ac:dyDescent="0.2">
      <c r="A83" s="35" t="s">
        <v>38</v>
      </c>
      <c r="B83" s="38">
        <v>0.27300000000000002</v>
      </c>
      <c r="C83" s="38">
        <v>0.55200000000000005</v>
      </c>
      <c r="D83" s="38">
        <v>6.3E-2</v>
      </c>
      <c r="E83" s="38">
        <v>5.9000000000000004E-2</v>
      </c>
      <c r="F83" s="38">
        <v>3.7999999999999999E-2</v>
      </c>
      <c r="G83" s="38">
        <v>1.3999999999999999E-2</v>
      </c>
      <c r="H83" s="38">
        <v>1</v>
      </c>
    </row>
    <row r="84" spans="1:8" x14ac:dyDescent="0.2">
      <c r="A84" s="72"/>
      <c r="B84" s="72"/>
      <c r="C84" s="72"/>
      <c r="D84" s="72"/>
      <c r="E84" s="72"/>
      <c r="F84" s="72"/>
      <c r="G84" s="72"/>
      <c r="H84" s="72"/>
    </row>
    <row r="86" spans="1:8" x14ac:dyDescent="0.2">
      <c r="A86" s="19" t="s">
        <v>97</v>
      </c>
    </row>
    <row r="87" spans="1:8" x14ac:dyDescent="0.2">
      <c r="A87" s="89" t="s">
        <v>133</v>
      </c>
      <c r="B87" s="91" t="s">
        <v>92</v>
      </c>
      <c r="C87" s="92"/>
      <c r="D87" s="92"/>
      <c r="E87" s="92"/>
      <c r="F87" s="92"/>
      <c r="G87" s="92"/>
      <c r="H87" s="93"/>
    </row>
    <row r="88" spans="1:8" ht="36" x14ac:dyDescent="0.2">
      <c r="A88" s="90"/>
      <c r="B88" s="36" t="s">
        <v>20</v>
      </c>
      <c r="C88" s="36" t="s">
        <v>21</v>
      </c>
      <c r="D88" s="36" t="s">
        <v>22</v>
      </c>
      <c r="E88" s="36" t="s">
        <v>23</v>
      </c>
      <c r="F88" s="36" t="s">
        <v>93</v>
      </c>
      <c r="G88" s="36" t="s">
        <v>111</v>
      </c>
      <c r="H88" s="37" t="s">
        <v>38</v>
      </c>
    </row>
    <row r="89" spans="1:8" x14ac:dyDescent="0.2">
      <c r="A89" s="34" t="s">
        <v>20</v>
      </c>
      <c r="B89" s="46">
        <f t="shared" ref="B89:H95" si="1">26751*B77</f>
        <v>2889.1080000000002</v>
      </c>
      <c r="C89" s="46">
        <f t="shared" si="1"/>
        <v>4467.4170000000004</v>
      </c>
      <c r="D89" s="46">
        <f t="shared" si="1"/>
        <v>187.25699999999998</v>
      </c>
      <c r="E89" s="46">
        <f t="shared" si="1"/>
        <v>374.51399999999995</v>
      </c>
      <c r="F89" s="46">
        <f t="shared" si="1"/>
        <v>374.51399999999995</v>
      </c>
      <c r="G89" s="46">
        <f t="shared" si="1"/>
        <v>80.253</v>
      </c>
      <c r="H89" s="46">
        <f t="shared" si="1"/>
        <v>8426.5650000000005</v>
      </c>
    </row>
    <row r="90" spans="1:8" x14ac:dyDescent="0.2">
      <c r="A90" s="34" t="s">
        <v>21</v>
      </c>
      <c r="B90" s="46">
        <f t="shared" si="1"/>
        <v>3450.8789999999999</v>
      </c>
      <c r="C90" s="46">
        <f t="shared" si="1"/>
        <v>7570.5330000000004</v>
      </c>
      <c r="D90" s="46">
        <f t="shared" si="1"/>
        <v>1123.5420000000001</v>
      </c>
      <c r="E90" s="46">
        <f t="shared" si="1"/>
        <v>936.28500000000008</v>
      </c>
      <c r="F90" s="46">
        <f t="shared" si="1"/>
        <v>454.76700000000005</v>
      </c>
      <c r="G90" s="46">
        <f t="shared" si="1"/>
        <v>187.25699999999998</v>
      </c>
      <c r="H90" s="46">
        <f t="shared" si="1"/>
        <v>13750.014000000001</v>
      </c>
    </row>
    <row r="91" spans="1:8" x14ac:dyDescent="0.2">
      <c r="A91" s="34" t="s">
        <v>22</v>
      </c>
      <c r="B91" s="46">
        <f t="shared" si="1"/>
        <v>80.253</v>
      </c>
      <c r="C91" s="46">
        <f t="shared" si="1"/>
        <v>1123.5420000000001</v>
      </c>
      <c r="D91" s="46">
        <f t="shared" si="1"/>
        <v>187.25699999999998</v>
      </c>
      <c r="E91" s="46">
        <f t="shared" si="1"/>
        <v>0</v>
      </c>
      <c r="F91" s="46">
        <f t="shared" si="1"/>
        <v>80.253</v>
      </c>
      <c r="G91" s="46">
        <f t="shared" si="1"/>
        <v>80.253</v>
      </c>
      <c r="H91" s="46">
        <f t="shared" si="1"/>
        <v>1578.3090000000002</v>
      </c>
    </row>
    <row r="92" spans="1:8" x14ac:dyDescent="0.2">
      <c r="A92" s="34" t="s">
        <v>23</v>
      </c>
      <c r="B92" s="46">
        <f t="shared" si="1"/>
        <v>267.51</v>
      </c>
      <c r="C92" s="46">
        <f t="shared" si="1"/>
        <v>1016.538</v>
      </c>
      <c r="D92" s="46">
        <f t="shared" si="1"/>
        <v>0</v>
      </c>
      <c r="E92" s="46">
        <f t="shared" si="1"/>
        <v>187.25699999999998</v>
      </c>
      <c r="F92" s="46">
        <f t="shared" si="1"/>
        <v>0</v>
      </c>
      <c r="G92" s="46">
        <f t="shared" si="1"/>
        <v>0</v>
      </c>
      <c r="H92" s="46">
        <f t="shared" si="1"/>
        <v>1498.0559999999998</v>
      </c>
    </row>
    <row r="93" spans="1:8" x14ac:dyDescent="0.2">
      <c r="A93" s="34" t="s">
        <v>93</v>
      </c>
      <c r="B93" s="46">
        <f t="shared" si="1"/>
        <v>454.76700000000005</v>
      </c>
      <c r="C93" s="46">
        <f t="shared" si="1"/>
        <v>374.51399999999995</v>
      </c>
      <c r="D93" s="46">
        <f t="shared" si="1"/>
        <v>187.25699999999998</v>
      </c>
      <c r="E93" s="46">
        <f t="shared" si="1"/>
        <v>80.253</v>
      </c>
      <c r="F93" s="46">
        <f t="shared" si="1"/>
        <v>80.253</v>
      </c>
      <c r="G93" s="46">
        <f t="shared" si="1"/>
        <v>0</v>
      </c>
      <c r="H93" s="46">
        <f t="shared" si="1"/>
        <v>1203.7949999999998</v>
      </c>
    </row>
    <row r="94" spans="1:8" ht="24" x14ac:dyDescent="0.2">
      <c r="A94" s="42" t="s">
        <v>111</v>
      </c>
      <c r="B94" s="46">
        <f t="shared" si="1"/>
        <v>80.253</v>
      </c>
      <c r="C94" s="46">
        <f t="shared" si="1"/>
        <v>187.25699999999998</v>
      </c>
      <c r="D94" s="46">
        <f t="shared" si="1"/>
        <v>0</v>
      </c>
      <c r="E94" s="46">
        <f t="shared" si="1"/>
        <v>0</v>
      </c>
      <c r="F94" s="46">
        <f t="shared" si="1"/>
        <v>0</v>
      </c>
      <c r="G94" s="46">
        <f t="shared" si="1"/>
        <v>0</v>
      </c>
      <c r="H94" s="46">
        <f t="shared" si="1"/>
        <v>267.51</v>
      </c>
    </row>
    <row r="95" spans="1:8" x14ac:dyDescent="0.2">
      <c r="A95" s="35" t="s">
        <v>38</v>
      </c>
      <c r="B95" s="46">
        <f t="shared" si="1"/>
        <v>7303.0230000000001</v>
      </c>
      <c r="C95" s="46">
        <f t="shared" si="1"/>
        <v>14766.552000000001</v>
      </c>
      <c r="D95" s="46">
        <f t="shared" si="1"/>
        <v>1685.3130000000001</v>
      </c>
      <c r="E95" s="46">
        <f t="shared" si="1"/>
        <v>1578.3090000000002</v>
      </c>
      <c r="F95" s="46">
        <f t="shared" si="1"/>
        <v>1016.538</v>
      </c>
      <c r="G95" s="46">
        <f t="shared" si="1"/>
        <v>374.51399999999995</v>
      </c>
      <c r="H95" s="46">
        <f t="shared" si="1"/>
        <v>26751</v>
      </c>
    </row>
    <row r="98" spans="1:8" x14ac:dyDescent="0.2">
      <c r="A98" s="25" t="s">
        <v>99</v>
      </c>
    </row>
    <row r="99" spans="1:8" x14ac:dyDescent="0.2">
      <c r="A99" s="28" t="s">
        <v>139</v>
      </c>
    </row>
    <row r="100" spans="1:8" x14ac:dyDescent="0.2">
      <c r="A100" s="19" t="s">
        <v>5</v>
      </c>
    </row>
    <row r="101" spans="1:8" x14ac:dyDescent="0.2">
      <c r="A101" s="89" t="s">
        <v>133</v>
      </c>
      <c r="B101" s="91" t="s">
        <v>92</v>
      </c>
      <c r="C101" s="92"/>
      <c r="D101" s="92"/>
      <c r="E101" s="92"/>
      <c r="F101" s="92"/>
      <c r="G101" s="92"/>
      <c r="H101" s="93"/>
    </row>
    <row r="102" spans="1:8" ht="36" x14ac:dyDescent="0.2">
      <c r="A102" s="90"/>
      <c r="B102" s="11" t="s">
        <v>20</v>
      </c>
      <c r="C102" s="11" t="s">
        <v>21</v>
      </c>
      <c r="D102" s="11" t="s">
        <v>22</v>
      </c>
      <c r="E102" s="11" t="s">
        <v>23</v>
      </c>
      <c r="F102" s="11" t="s">
        <v>93</v>
      </c>
      <c r="G102" s="11" t="s">
        <v>111</v>
      </c>
      <c r="H102" s="16" t="s">
        <v>38</v>
      </c>
    </row>
    <row r="103" spans="1:8" x14ac:dyDescent="0.2">
      <c r="A103" s="7" t="s">
        <v>20</v>
      </c>
      <c r="B103" s="11">
        <v>27</v>
      </c>
      <c r="C103" s="11">
        <v>9</v>
      </c>
      <c r="D103" s="11">
        <v>3</v>
      </c>
      <c r="E103" s="11">
        <v>2</v>
      </c>
      <c r="F103" s="11">
        <v>0</v>
      </c>
      <c r="G103" s="11">
        <v>1</v>
      </c>
      <c r="H103" s="16">
        <v>42</v>
      </c>
    </row>
    <row r="104" spans="1:8" x14ac:dyDescent="0.2">
      <c r="A104" s="7" t="s">
        <v>21</v>
      </c>
      <c r="B104" s="11">
        <v>8</v>
      </c>
      <c r="C104" s="11">
        <v>10</v>
      </c>
      <c r="D104" s="11">
        <v>0</v>
      </c>
      <c r="E104" s="11">
        <v>0</v>
      </c>
      <c r="F104" s="11">
        <v>0</v>
      </c>
      <c r="G104" s="11">
        <v>0</v>
      </c>
      <c r="H104" s="16">
        <v>18</v>
      </c>
    </row>
    <row r="105" spans="1:8" x14ac:dyDescent="0.2">
      <c r="A105" s="7" t="s">
        <v>22</v>
      </c>
      <c r="B105" s="11">
        <v>5</v>
      </c>
      <c r="C105" s="11">
        <v>0</v>
      </c>
      <c r="D105" s="11">
        <v>2</v>
      </c>
      <c r="E105" s="11">
        <v>0</v>
      </c>
      <c r="F105" s="11">
        <v>0</v>
      </c>
      <c r="G105" s="11">
        <v>0</v>
      </c>
      <c r="H105" s="16">
        <v>7</v>
      </c>
    </row>
    <row r="106" spans="1:8" x14ac:dyDescent="0.2">
      <c r="A106" s="7" t="s">
        <v>23</v>
      </c>
      <c r="B106" s="11">
        <v>2</v>
      </c>
      <c r="C106" s="11">
        <v>2</v>
      </c>
      <c r="D106" s="11">
        <v>0</v>
      </c>
      <c r="E106" s="11">
        <v>1</v>
      </c>
      <c r="F106" s="11">
        <v>0</v>
      </c>
      <c r="G106" s="11">
        <v>0</v>
      </c>
      <c r="H106" s="16">
        <v>5</v>
      </c>
    </row>
    <row r="107" spans="1:8" x14ac:dyDescent="0.2">
      <c r="A107" s="7" t="s">
        <v>93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6">
        <v>0</v>
      </c>
    </row>
    <row r="108" spans="1:8" ht="24" x14ac:dyDescent="0.2">
      <c r="A108" s="7" t="s">
        <v>111</v>
      </c>
      <c r="B108" s="11">
        <v>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6">
        <v>1</v>
      </c>
    </row>
    <row r="109" spans="1:8" x14ac:dyDescent="0.2">
      <c r="A109" s="10" t="s">
        <v>38</v>
      </c>
      <c r="B109" s="16">
        <v>43</v>
      </c>
      <c r="C109" s="16">
        <v>21</v>
      </c>
      <c r="D109" s="16">
        <v>5</v>
      </c>
      <c r="E109" s="16">
        <v>3</v>
      </c>
      <c r="F109" s="16">
        <v>0</v>
      </c>
      <c r="G109" s="16">
        <v>1</v>
      </c>
      <c r="H109" s="16">
        <v>73</v>
      </c>
    </row>
    <row r="111" spans="1:8" x14ac:dyDescent="0.2">
      <c r="A111" s="15" t="s">
        <v>56</v>
      </c>
    </row>
    <row r="112" spans="1:8" x14ac:dyDescent="0.2">
      <c r="A112" s="89" t="s">
        <v>133</v>
      </c>
      <c r="B112" s="91" t="s">
        <v>92</v>
      </c>
      <c r="C112" s="92"/>
      <c r="D112" s="92"/>
      <c r="E112" s="92"/>
      <c r="F112" s="92"/>
      <c r="G112" s="92"/>
      <c r="H112" s="93"/>
    </row>
    <row r="113" spans="1:8" ht="36" x14ac:dyDescent="0.2">
      <c r="A113" s="90"/>
      <c r="B113" s="36" t="s">
        <v>20</v>
      </c>
      <c r="C113" s="36" t="s">
        <v>21</v>
      </c>
      <c r="D113" s="36" t="s">
        <v>22</v>
      </c>
      <c r="E113" s="36" t="s">
        <v>23</v>
      </c>
      <c r="F113" s="36" t="s">
        <v>93</v>
      </c>
      <c r="G113" s="36" t="s">
        <v>111</v>
      </c>
      <c r="H113" s="37" t="s">
        <v>38</v>
      </c>
    </row>
    <row r="114" spans="1:8" x14ac:dyDescent="0.2">
      <c r="A114" s="34" t="s">
        <v>20</v>
      </c>
      <c r="B114" s="38">
        <v>0.64300000000000002</v>
      </c>
      <c r="C114" s="38">
        <v>0.214</v>
      </c>
      <c r="D114" s="38">
        <v>7.0999999999999994E-2</v>
      </c>
      <c r="E114" s="38">
        <v>4.8000000000000001E-2</v>
      </c>
      <c r="F114" s="38">
        <v>0</v>
      </c>
      <c r="G114" s="38">
        <v>2.4E-2</v>
      </c>
      <c r="H114" s="38">
        <v>1</v>
      </c>
    </row>
    <row r="115" spans="1:8" x14ac:dyDescent="0.2">
      <c r="A115" s="34" t="s">
        <v>21</v>
      </c>
      <c r="B115" s="38">
        <v>0.44400000000000001</v>
      </c>
      <c r="C115" s="38">
        <v>0.55600000000000005</v>
      </c>
      <c r="D115" s="38">
        <v>0</v>
      </c>
      <c r="E115" s="38">
        <v>0</v>
      </c>
      <c r="F115" s="38">
        <v>0</v>
      </c>
      <c r="G115" s="38">
        <v>0</v>
      </c>
      <c r="H115" s="38">
        <v>1</v>
      </c>
    </row>
    <row r="116" spans="1:8" x14ac:dyDescent="0.2">
      <c r="A116" s="34" t="s">
        <v>22</v>
      </c>
      <c r="B116" s="38">
        <v>0.71400000000000008</v>
      </c>
      <c r="C116" s="38">
        <v>0</v>
      </c>
      <c r="D116" s="38">
        <v>0.28600000000000003</v>
      </c>
      <c r="E116" s="38">
        <v>0</v>
      </c>
      <c r="F116" s="38">
        <v>0</v>
      </c>
      <c r="G116" s="38">
        <v>0</v>
      </c>
      <c r="H116" s="38">
        <v>1</v>
      </c>
    </row>
    <row r="117" spans="1:8" x14ac:dyDescent="0.2">
      <c r="A117" s="34" t="s">
        <v>23</v>
      </c>
      <c r="B117" s="38">
        <v>0.4</v>
      </c>
      <c r="C117" s="38">
        <v>0.4</v>
      </c>
      <c r="D117" s="38">
        <v>0</v>
      </c>
      <c r="E117" s="38">
        <v>0.2</v>
      </c>
      <c r="F117" s="38">
        <v>0</v>
      </c>
      <c r="G117" s="38">
        <v>0</v>
      </c>
      <c r="H117" s="38">
        <v>1</v>
      </c>
    </row>
    <row r="118" spans="1:8" x14ac:dyDescent="0.2">
      <c r="A118" s="34" t="s">
        <v>93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</row>
    <row r="119" spans="1:8" ht="24" x14ac:dyDescent="0.2">
      <c r="A119" s="34" t="s">
        <v>111</v>
      </c>
      <c r="B119" s="38">
        <v>1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</v>
      </c>
    </row>
    <row r="120" spans="1:8" x14ac:dyDescent="0.2">
      <c r="A120" s="35" t="s">
        <v>38</v>
      </c>
      <c r="B120" s="38">
        <v>0.58899999999999997</v>
      </c>
      <c r="C120" s="38">
        <v>0.28800000000000003</v>
      </c>
      <c r="D120" s="38">
        <v>6.8000000000000005E-2</v>
      </c>
      <c r="E120" s="38">
        <v>4.0999999999999995E-2</v>
      </c>
      <c r="F120" s="38">
        <v>0</v>
      </c>
      <c r="G120" s="38">
        <v>1.3999999999999999E-2</v>
      </c>
      <c r="H120" s="38">
        <v>1</v>
      </c>
    </row>
    <row r="122" spans="1:8" x14ac:dyDescent="0.2">
      <c r="A122" s="15" t="s">
        <v>142</v>
      </c>
    </row>
    <row r="123" spans="1:8" x14ac:dyDescent="0.2">
      <c r="A123" s="89" t="s">
        <v>133</v>
      </c>
      <c r="B123" s="91" t="s">
        <v>92</v>
      </c>
      <c r="C123" s="92"/>
      <c r="D123" s="92"/>
      <c r="E123" s="92"/>
      <c r="F123" s="92"/>
      <c r="G123" s="92"/>
      <c r="H123" s="93"/>
    </row>
    <row r="124" spans="1:8" ht="36" x14ac:dyDescent="0.2">
      <c r="A124" s="90"/>
      <c r="B124" s="36" t="s">
        <v>20</v>
      </c>
      <c r="C124" s="36" t="s">
        <v>21</v>
      </c>
      <c r="D124" s="36" t="s">
        <v>22</v>
      </c>
      <c r="E124" s="36" t="s">
        <v>23</v>
      </c>
      <c r="F124" s="36" t="s">
        <v>93</v>
      </c>
      <c r="G124" s="36" t="s">
        <v>111</v>
      </c>
      <c r="H124" s="37" t="s">
        <v>38</v>
      </c>
    </row>
    <row r="125" spans="1:8" x14ac:dyDescent="0.2">
      <c r="A125" s="34" t="s">
        <v>20</v>
      </c>
      <c r="B125" s="38">
        <v>0.37</v>
      </c>
      <c r="C125" s="38">
        <v>0.12300000000000001</v>
      </c>
      <c r="D125" s="38">
        <v>4.0999999999999995E-2</v>
      </c>
      <c r="E125" s="38">
        <v>2.7000000000000003E-2</v>
      </c>
      <c r="F125" s="38">
        <v>0</v>
      </c>
      <c r="G125" s="38">
        <v>1.3999999999999999E-2</v>
      </c>
      <c r="H125" s="38">
        <v>0.57499999999999996</v>
      </c>
    </row>
    <row r="126" spans="1:8" x14ac:dyDescent="0.2">
      <c r="A126" s="34" t="s">
        <v>21</v>
      </c>
      <c r="B126" s="38">
        <v>0.11</v>
      </c>
      <c r="C126" s="38">
        <v>0.13699999999999998</v>
      </c>
      <c r="D126" s="38">
        <v>0</v>
      </c>
      <c r="E126" s="38">
        <v>0</v>
      </c>
      <c r="F126" s="38">
        <v>0</v>
      </c>
      <c r="G126" s="38">
        <v>0</v>
      </c>
      <c r="H126" s="38">
        <v>0.247</v>
      </c>
    </row>
    <row r="127" spans="1:8" x14ac:dyDescent="0.2">
      <c r="A127" s="34" t="s">
        <v>22</v>
      </c>
      <c r="B127" s="38">
        <v>6.8000000000000005E-2</v>
      </c>
      <c r="C127" s="38">
        <v>0</v>
      </c>
      <c r="D127" s="38">
        <v>2.7000000000000003E-2</v>
      </c>
      <c r="E127" s="38">
        <v>0</v>
      </c>
      <c r="F127" s="38">
        <v>0</v>
      </c>
      <c r="G127" s="38">
        <v>0</v>
      </c>
      <c r="H127" s="38">
        <v>9.6000000000000002E-2</v>
      </c>
    </row>
    <row r="128" spans="1:8" x14ac:dyDescent="0.2">
      <c r="A128" s="34" t="s">
        <v>23</v>
      </c>
      <c r="B128" s="38">
        <v>2.7000000000000003E-2</v>
      </c>
      <c r="C128" s="38">
        <v>2.7000000000000003E-2</v>
      </c>
      <c r="D128" s="38">
        <v>0</v>
      </c>
      <c r="E128" s="38">
        <v>1.3999999999999999E-2</v>
      </c>
      <c r="F128" s="38">
        <v>0</v>
      </c>
      <c r="G128" s="38">
        <v>0</v>
      </c>
      <c r="H128" s="38">
        <v>6.8000000000000005E-2</v>
      </c>
    </row>
    <row r="129" spans="1:8" x14ac:dyDescent="0.2">
      <c r="A129" s="34" t="s">
        <v>93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</row>
    <row r="130" spans="1:8" ht="24" x14ac:dyDescent="0.2">
      <c r="A130" s="34" t="s">
        <v>111</v>
      </c>
      <c r="B130" s="38">
        <v>1.3999999999999999E-2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1.3999999999999999E-2</v>
      </c>
    </row>
    <row r="131" spans="1:8" x14ac:dyDescent="0.2">
      <c r="A131" s="35" t="s">
        <v>38</v>
      </c>
      <c r="B131" s="38">
        <v>0.58899999999999997</v>
      </c>
      <c r="C131" s="38">
        <v>0.28800000000000003</v>
      </c>
      <c r="D131" s="38">
        <v>6.8000000000000005E-2</v>
      </c>
      <c r="E131" s="38">
        <v>4.0999999999999995E-2</v>
      </c>
      <c r="F131" s="38">
        <v>0</v>
      </c>
      <c r="G131" s="38">
        <v>1.3999999999999999E-2</v>
      </c>
      <c r="H131" s="38">
        <v>1</v>
      </c>
    </row>
    <row r="132" spans="1:8" x14ac:dyDescent="0.2">
      <c r="A132" s="17"/>
    </row>
    <row r="133" spans="1:8" x14ac:dyDescent="0.2">
      <c r="A133" s="19" t="s">
        <v>97</v>
      </c>
    </row>
    <row r="134" spans="1:8" x14ac:dyDescent="0.2">
      <c r="A134" s="89" t="s">
        <v>133</v>
      </c>
      <c r="B134" s="91" t="s">
        <v>92</v>
      </c>
      <c r="C134" s="92"/>
      <c r="D134" s="92"/>
      <c r="E134" s="92"/>
      <c r="F134" s="92"/>
      <c r="G134" s="92"/>
      <c r="H134" s="93"/>
    </row>
    <row r="135" spans="1:8" ht="36" x14ac:dyDescent="0.2">
      <c r="A135" s="90"/>
      <c r="B135" s="36" t="s">
        <v>20</v>
      </c>
      <c r="C135" s="36" t="s">
        <v>21</v>
      </c>
      <c r="D135" s="36" t="s">
        <v>22</v>
      </c>
      <c r="E135" s="36" t="s">
        <v>23</v>
      </c>
      <c r="F135" s="36" t="s">
        <v>93</v>
      </c>
      <c r="G135" s="36" t="s">
        <v>111</v>
      </c>
      <c r="H135" s="37" t="s">
        <v>38</v>
      </c>
    </row>
    <row r="136" spans="1:8" x14ac:dyDescent="0.2">
      <c r="A136" s="34" t="s">
        <v>20</v>
      </c>
      <c r="B136" s="46">
        <f>6788*B125</f>
        <v>2511.56</v>
      </c>
      <c r="C136" s="46">
        <f t="shared" ref="C136:H136" si="2">6788*C125</f>
        <v>834.92400000000009</v>
      </c>
      <c r="D136" s="46">
        <f t="shared" si="2"/>
        <v>278.30799999999999</v>
      </c>
      <c r="E136" s="46">
        <f t="shared" si="2"/>
        <v>183.27600000000001</v>
      </c>
      <c r="F136" s="46">
        <f t="shared" si="2"/>
        <v>0</v>
      </c>
      <c r="G136" s="46">
        <f t="shared" si="2"/>
        <v>95.031999999999996</v>
      </c>
      <c r="H136" s="46">
        <f t="shared" si="2"/>
        <v>3903.1</v>
      </c>
    </row>
    <row r="137" spans="1:8" x14ac:dyDescent="0.2">
      <c r="A137" s="34" t="s">
        <v>21</v>
      </c>
      <c r="B137" s="46">
        <f t="shared" ref="B137:H137" si="3">6788*B126</f>
        <v>746.68</v>
      </c>
      <c r="C137" s="46">
        <f t="shared" si="3"/>
        <v>929.9559999999999</v>
      </c>
      <c r="D137" s="46">
        <f t="shared" si="3"/>
        <v>0</v>
      </c>
      <c r="E137" s="46">
        <f t="shared" si="3"/>
        <v>0</v>
      </c>
      <c r="F137" s="46">
        <f t="shared" si="3"/>
        <v>0</v>
      </c>
      <c r="G137" s="46">
        <f t="shared" si="3"/>
        <v>0</v>
      </c>
      <c r="H137" s="46">
        <f t="shared" si="3"/>
        <v>1676.636</v>
      </c>
    </row>
    <row r="138" spans="1:8" x14ac:dyDescent="0.2">
      <c r="A138" s="34" t="s">
        <v>22</v>
      </c>
      <c r="B138" s="46">
        <f t="shared" ref="B138:H138" si="4">6788*B127</f>
        <v>461.58400000000006</v>
      </c>
      <c r="C138" s="46">
        <f t="shared" si="4"/>
        <v>0</v>
      </c>
      <c r="D138" s="46">
        <f t="shared" si="4"/>
        <v>183.27600000000001</v>
      </c>
      <c r="E138" s="46">
        <f t="shared" si="4"/>
        <v>0</v>
      </c>
      <c r="F138" s="46">
        <f t="shared" si="4"/>
        <v>0</v>
      </c>
      <c r="G138" s="46">
        <f t="shared" si="4"/>
        <v>0</v>
      </c>
      <c r="H138" s="46">
        <f t="shared" si="4"/>
        <v>651.64800000000002</v>
      </c>
    </row>
    <row r="139" spans="1:8" x14ac:dyDescent="0.2">
      <c r="A139" s="34" t="s">
        <v>23</v>
      </c>
      <c r="B139" s="46">
        <f t="shared" ref="B139:H139" si="5">6788*B128</f>
        <v>183.27600000000001</v>
      </c>
      <c r="C139" s="46">
        <f t="shared" si="5"/>
        <v>183.27600000000001</v>
      </c>
      <c r="D139" s="46">
        <f t="shared" si="5"/>
        <v>0</v>
      </c>
      <c r="E139" s="46">
        <f t="shared" si="5"/>
        <v>95.031999999999996</v>
      </c>
      <c r="F139" s="46">
        <f t="shared" si="5"/>
        <v>0</v>
      </c>
      <c r="G139" s="46">
        <f t="shared" si="5"/>
        <v>0</v>
      </c>
      <c r="H139" s="46">
        <f t="shared" si="5"/>
        <v>461.58400000000006</v>
      </c>
    </row>
    <row r="140" spans="1:8" x14ac:dyDescent="0.2">
      <c r="A140" s="34" t="s">
        <v>93</v>
      </c>
      <c r="B140" s="46">
        <f t="shared" ref="B140:H140" si="6">6788*B129</f>
        <v>0</v>
      </c>
      <c r="C140" s="46">
        <f t="shared" si="6"/>
        <v>0</v>
      </c>
      <c r="D140" s="46">
        <f t="shared" si="6"/>
        <v>0</v>
      </c>
      <c r="E140" s="46">
        <f t="shared" si="6"/>
        <v>0</v>
      </c>
      <c r="F140" s="46">
        <f t="shared" si="6"/>
        <v>0</v>
      </c>
      <c r="G140" s="46">
        <f t="shared" si="6"/>
        <v>0</v>
      </c>
      <c r="H140" s="46">
        <f t="shared" si="6"/>
        <v>0</v>
      </c>
    </row>
    <row r="141" spans="1:8" ht="24" x14ac:dyDescent="0.2">
      <c r="A141" s="42" t="s">
        <v>111</v>
      </c>
      <c r="B141" s="46">
        <f t="shared" ref="B141:H141" si="7">6788*B130</f>
        <v>95.031999999999996</v>
      </c>
      <c r="C141" s="46">
        <f t="shared" si="7"/>
        <v>0</v>
      </c>
      <c r="D141" s="46">
        <f t="shared" si="7"/>
        <v>0</v>
      </c>
      <c r="E141" s="46">
        <f t="shared" si="7"/>
        <v>0</v>
      </c>
      <c r="F141" s="46">
        <f t="shared" si="7"/>
        <v>0</v>
      </c>
      <c r="G141" s="46">
        <f t="shared" si="7"/>
        <v>0</v>
      </c>
      <c r="H141" s="46">
        <f t="shared" si="7"/>
        <v>95.031999999999996</v>
      </c>
    </row>
    <row r="142" spans="1:8" x14ac:dyDescent="0.2">
      <c r="A142" s="35" t="s">
        <v>38</v>
      </c>
      <c r="B142" s="46">
        <f t="shared" ref="B142:H142" si="8">6788*B131</f>
        <v>3998.1319999999996</v>
      </c>
      <c r="C142" s="46">
        <f t="shared" si="8"/>
        <v>1954.9440000000002</v>
      </c>
      <c r="D142" s="46">
        <f t="shared" si="8"/>
        <v>461.58400000000006</v>
      </c>
      <c r="E142" s="46">
        <f t="shared" si="8"/>
        <v>278.30799999999999</v>
      </c>
      <c r="F142" s="46">
        <f t="shared" si="8"/>
        <v>0</v>
      </c>
      <c r="G142" s="46">
        <f t="shared" si="8"/>
        <v>95.031999999999996</v>
      </c>
      <c r="H142" s="46">
        <f t="shared" si="8"/>
        <v>6788</v>
      </c>
    </row>
    <row r="146" spans="1:8" x14ac:dyDescent="0.2">
      <c r="A146" s="25" t="s">
        <v>100</v>
      </c>
    </row>
    <row r="147" spans="1:8" x14ac:dyDescent="0.2">
      <c r="A147" s="28" t="s">
        <v>147</v>
      </c>
    </row>
    <row r="148" spans="1:8" x14ac:dyDescent="0.2">
      <c r="A148" s="19" t="s">
        <v>5</v>
      </c>
    </row>
    <row r="149" spans="1:8" x14ac:dyDescent="0.2">
      <c r="A149" s="89" t="s">
        <v>133</v>
      </c>
      <c r="B149" s="91" t="s">
        <v>92</v>
      </c>
      <c r="C149" s="92"/>
      <c r="D149" s="92"/>
      <c r="E149" s="92"/>
      <c r="F149" s="92"/>
      <c r="G149" s="92"/>
      <c r="H149" s="93"/>
    </row>
    <row r="150" spans="1:8" ht="36" x14ac:dyDescent="0.2">
      <c r="A150" s="90"/>
      <c r="B150" s="11" t="s">
        <v>20</v>
      </c>
      <c r="C150" s="11" t="s">
        <v>21</v>
      </c>
      <c r="D150" s="11" t="s">
        <v>22</v>
      </c>
      <c r="E150" s="11" t="s">
        <v>23</v>
      </c>
      <c r="F150" s="11" t="s">
        <v>93</v>
      </c>
      <c r="G150" s="11" t="s">
        <v>111</v>
      </c>
      <c r="H150" s="16" t="s">
        <v>38</v>
      </c>
    </row>
    <row r="151" spans="1:8" x14ac:dyDescent="0.2">
      <c r="A151" s="7" t="s">
        <v>20</v>
      </c>
      <c r="B151" s="11">
        <v>58</v>
      </c>
      <c r="C151" s="11">
        <v>56</v>
      </c>
      <c r="D151" s="11">
        <v>5</v>
      </c>
      <c r="E151" s="11">
        <v>6</v>
      </c>
      <c r="F151" s="11">
        <v>4</v>
      </c>
      <c r="G151" s="11">
        <v>2</v>
      </c>
      <c r="H151" s="16">
        <v>131</v>
      </c>
    </row>
    <row r="152" spans="1:8" x14ac:dyDescent="0.2">
      <c r="A152" s="7" t="s">
        <v>21</v>
      </c>
      <c r="B152" s="11">
        <v>45</v>
      </c>
      <c r="C152" s="11">
        <v>91</v>
      </c>
      <c r="D152" s="11">
        <v>12</v>
      </c>
      <c r="E152" s="11">
        <v>10</v>
      </c>
      <c r="F152" s="11">
        <v>5</v>
      </c>
      <c r="G152" s="11">
        <v>2</v>
      </c>
      <c r="H152" s="16">
        <v>165</v>
      </c>
    </row>
    <row r="153" spans="1:8" x14ac:dyDescent="0.2">
      <c r="A153" s="7" t="s">
        <v>22</v>
      </c>
      <c r="B153" s="11">
        <v>6</v>
      </c>
      <c r="C153" s="11">
        <v>12</v>
      </c>
      <c r="D153" s="11">
        <v>4</v>
      </c>
      <c r="E153" s="11">
        <v>0</v>
      </c>
      <c r="F153" s="11">
        <v>1</v>
      </c>
      <c r="G153" s="11">
        <v>1</v>
      </c>
      <c r="H153" s="16">
        <v>24</v>
      </c>
    </row>
    <row r="154" spans="1:8" x14ac:dyDescent="0.2">
      <c r="A154" s="7" t="s">
        <v>23</v>
      </c>
      <c r="B154" s="11">
        <v>5</v>
      </c>
      <c r="C154" s="11">
        <v>13</v>
      </c>
      <c r="D154" s="11">
        <v>0</v>
      </c>
      <c r="E154" s="11">
        <v>3</v>
      </c>
      <c r="F154" s="11">
        <v>0</v>
      </c>
      <c r="G154" s="11">
        <v>0</v>
      </c>
      <c r="H154" s="16">
        <v>21</v>
      </c>
    </row>
    <row r="155" spans="1:8" x14ac:dyDescent="0.2">
      <c r="A155" s="7" t="s">
        <v>93</v>
      </c>
      <c r="B155" s="11">
        <v>5</v>
      </c>
      <c r="C155" s="11">
        <v>4</v>
      </c>
      <c r="D155" s="11">
        <v>2</v>
      </c>
      <c r="E155" s="11">
        <v>1</v>
      </c>
      <c r="F155" s="11">
        <v>1</v>
      </c>
      <c r="G155" s="11">
        <v>0</v>
      </c>
      <c r="H155" s="16">
        <v>13</v>
      </c>
    </row>
    <row r="156" spans="1:8" ht="24" x14ac:dyDescent="0.2">
      <c r="A156" s="7" t="s">
        <v>111</v>
      </c>
      <c r="B156" s="11">
        <v>2</v>
      </c>
      <c r="C156" s="11">
        <v>2</v>
      </c>
      <c r="D156" s="11">
        <v>0</v>
      </c>
      <c r="E156" s="11">
        <v>0</v>
      </c>
      <c r="F156" s="11">
        <v>0</v>
      </c>
      <c r="G156" s="11">
        <v>0</v>
      </c>
      <c r="H156" s="16">
        <v>4</v>
      </c>
    </row>
    <row r="157" spans="1:8" x14ac:dyDescent="0.2">
      <c r="A157" s="10" t="s">
        <v>38</v>
      </c>
      <c r="B157" s="16">
        <v>121</v>
      </c>
      <c r="C157" s="16">
        <v>178</v>
      </c>
      <c r="D157" s="16">
        <v>23</v>
      </c>
      <c r="E157" s="16">
        <v>20</v>
      </c>
      <c r="F157" s="16">
        <v>11</v>
      </c>
      <c r="G157" s="16">
        <v>5</v>
      </c>
      <c r="H157" s="16">
        <v>358</v>
      </c>
    </row>
    <row r="159" spans="1:8" x14ac:dyDescent="0.2">
      <c r="A159" s="15" t="s">
        <v>56</v>
      </c>
    </row>
    <row r="160" spans="1:8" x14ac:dyDescent="0.2">
      <c r="A160" s="89" t="s">
        <v>133</v>
      </c>
      <c r="B160" s="91" t="s">
        <v>92</v>
      </c>
      <c r="C160" s="92"/>
      <c r="D160" s="92"/>
      <c r="E160" s="92"/>
      <c r="F160" s="92"/>
      <c r="G160" s="92"/>
      <c r="H160" s="93"/>
    </row>
    <row r="161" spans="1:8" ht="36" x14ac:dyDescent="0.2">
      <c r="A161" s="90"/>
      <c r="B161" s="11" t="s">
        <v>20</v>
      </c>
      <c r="C161" s="11" t="s">
        <v>21</v>
      </c>
      <c r="D161" s="11" t="s">
        <v>22</v>
      </c>
      <c r="E161" s="11" t="s">
        <v>23</v>
      </c>
      <c r="F161" s="11" t="s">
        <v>93</v>
      </c>
      <c r="G161" s="11" t="s">
        <v>111</v>
      </c>
      <c r="H161" s="16" t="s">
        <v>38</v>
      </c>
    </row>
    <row r="162" spans="1:8" x14ac:dyDescent="0.2">
      <c r="A162" s="7" t="s">
        <v>20</v>
      </c>
      <c r="B162" s="53">
        <v>0.44299999999999995</v>
      </c>
      <c r="C162" s="53">
        <v>0.42799999999999999</v>
      </c>
      <c r="D162" s="53">
        <v>3.7999999999999999E-2</v>
      </c>
      <c r="E162" s="53">
        <v>4.5999999999999999E-2</v>
      </c>
      <c r="F162" s="53">
        <v>3.1E-2</v>
      </c>
      <c r="G162" s="53">
        <v>1.4999999999999999E-2</v>
      </c>
      <c r="H162" s="59">
        <v>1</v>
      </c>
    </row>
    <row r="163" spans="1:8" x14ac:dyDescent="0.2">
      <c r="A163" s="7" t="s">
        <v>21</v>
      </c>
      <c r="B163" s="53">
        <v>0.27300000000000002</v>
      </c>
      <c r="C163" s="53">
        <v>0.55200000000000005</v>
      </c>
      <c r="D163" s="53">
        <v>7.2999999999999995E-2</v>
      </c>
      <c r="E163" s="53">
        <v>6.0999999999999999E-2</v>
      </c>
      <c r="F163" s="53">
        <v>0.03</v>
      </c>
      <c r="G163" s="53">
        <v>1.2E-2</v>
      </c>
      <c r="H163" s="59">
        <v>1</v>
      </c>
    </row>
    <row r="164" spans="1:8" x14ac:dyDescent="0.2">
      <c r="A164" s="7" t="s">
        <v>22</v>
      </c>
      <c r="B164" s="53">
        <v>0.25</v>
      </c>
      <c r="C164" s="53">
        <v>0.5</v>
      </c>
      <c r="D164" s="53">
        <v>0.16699999999999998</v>
      </c>
      <c r="E164" s="53">
        <v>0</v>
      </c>
      <c r="F164" s="53">
        <v>4.2000000000000003E-2</v>
      </c>
      <c r="G164" s="53">
        <v>4.2000000000000003E-2</v>
      </c>
      <c r="H164" s="59">
        <v>1</v>
      </c>
    </row>
    <row r="165" spans="1:8" x14ac:dyDescent="0.2">
      <c r="A165" s="7" t="s">
        <v>23</v>
      </c>
      <c r="B165" s="53">
        <v>0.23800000000000002</v>
      </c>
      <c r="C165" s="53">
        <v>0.61899999999999999</v>
      </c>
      <c r="D165" s="53">
        <v>0</v>
      </c>
      <c r="E165" s="53">
        <v>0.14300000000000002</v>
      </c>
      <c r="F165" s="53">
        <v>0</v>
      </c>
      <c r="G165" s="53">
        <v>0</v>
      </c>
      <c r="H165" s="59">
        <v>1</v>
      </c>
    </row>
    <row r="166" spans="1:8" x14ac:dyDescent="0.2">
      <c r="A166" s="7" t="s">
        <v>93</v>
      </c>
      <c r="B166" s="53">
        <v>0.38500000000000001</v>
      </c>
      <c r="C166" s="53">
        <v>0.308</v>
      </c>
      <c r="D166" s="53">
        <v>0.154</v>
      </c>
      <c r="E166" s="53">
        <v>7.6999999999999999E-2</v>
      </c>
      <c r="F166" s="53">
        <v>7.6999999999999999E-2</v>
      </c>
      <c r="G166" s="53">
        <v>0</v>
      </c>
      <c r="H166" s="59">
        <v>1</v>
      </c>
    </row>
    <row r="167" spans="1:8" ht="24" x14ac:dyDescent="0.2">
      <c r="A167" s="7" t="s">
        <v>111</v>
      </c>
      <c r="B167" s="53">
        <v>0.5</v>
      </c>
      <c r="C167" s="53">
        <v>0.5</v>
      </c>
      <c r="D167" s="53">
        <v>0</v>
      </c>
      <c r="E167" s="53">
        <v>0</v>
      </c>
      <c r="F167" s="53">
        <v>0</v>
      </c>
      <c r="G167" s="53">
        <v>0</v>
      </c>
      <c r="H167" s="59">
        <v>1</v>
      </c>
    </row>
    <row r="168" spans="1:8" x14ac:dyDescent="0.2">
      <c r="A168" s="10" t="s">
        <v>38</v>
      </c>
      <c r="B168" s="59">
        <v>0.33799999999999997</v>
      </c>
      <c r="C168" s="59">
        <v>0.497</v>
      </c>
      <c r="D168" s="59">
        <v>6.4000000000000001E-2</v>
      </c>
      <c r="E168" s="59">
        <v>5.5999999999999994E-2</v>
      </c>
      <c r="F168" s="59">
        <v>3.1E-2</v>
      </c>
      <c r="G168" s="59">
        <v>1.3999999999999999E-2</v>
      </c>
      <c r="H168" s="59">
        <v>1</v>
      </c>
    </row>
    <row r="170" spans="1:8" x14ac:dyDescent="0.2">
      <c r="A170" s="15" t="s">
        <v>142</v>
      </c>
    </row>
    <row r="171" spans="1:8" x14ac:dyDescent="0.2">
      <c r="A171" s="89" t="s">
        <v>133</v>
      </c>
      <c r="B171" s="91" t="s">
        <v>92</v>
      </c>
      <c r="C171" s="92"/>
      <c r="D171" s="92"/>
      <c r="E171" s="92"/>
      <c r="F171" s="92"/>
      <c r="G171" s="92"/>
      <c r="H171" s="93"/>
    </row>
    <row r="172" spans="1:8" ht="36" x14ac:dyDescent="0.2">
      <c r="A172" s="90"/>
      <c r="B172" s="36" t="s">
        <v>20</v>
      </c>
      <c r="C172" s="36" t="s">
        <v>21</v>
      </c>
      <c r="D172" s="36" t="s">
        <v>22</v>
      </c>
      <c r="E172" s="36" t="s">
        <v>23</v>
      </c>
      <c r="F172" s="36" t="s">
        <v>93</v>
      </c>
      <c r="G172" s="36" t="s">
        <v>111</v>
      </c>
      <c r="H172" s="37" t="s">
        <v>38</v>
      </c>
    </row>
    <row r="173" spans="1:8" x14ac:dyDescent="0.2">
      <c r="A173" s="34" t="s">
        <v>20</v>
      </c>
      <c r="B173" s="38">
        <v>0.16200000000000001</v>
      </c>
      <c r="C173" s="38">
        <v>0.157</v>
      </c>
      <c r="D173" s="38">
        <v>1.3999999999999999E-2</v>
      </c>
      <c r="E173" s="38">
        <v>1.7000000000000001E-2</v>
      </c>
      <c r="F173" s="38">
        <v>1.1000000000000001E-2</v>
      </c>
      <c r="G173" s="38">
        <v>6.0000000000000001E-3</v>
      </c>
      <c r="H173" s="38">
        <v>0.36599999999999999</v>
      </c>
    </row>
    <row r="174" spans="1:8" x14ac:dyDescent="0.2">
      <c r="A174" s="34" t="s">
        <v>21</v>
      </c>
      <c r="B174" s="38">
        <v>0.126</v>
      </c>
      <c r="C174" s="38">
        <v>0.254</v>
      </c>
      <c r="D174" s="38">
        <v>3.4000000000000002E-2</v>
      </c>
      <c r="E174" s="38">
        <v>2.7999999999999997E-2</v>
      </c>
      <c r="F174" s="38">
        <v>1.3999999999999999E-2</v>
      </c>
      <c r="G174" s="38">
        <v>6.0000000000000001E-3</v>
      </c>
      <c r="H174" s="38">
        <v>0.46100000000000002</v>
      </c>
    </row>
    <row r="175" spans="1:8" x14ac:dyDescent="0.2">
      <c r="A175" s="34" t="s">
        <v>22</v>
      </c>
      <c r="B175" s="38">
        <v>1.7000000000000001E-2</v>
      </c>
      <c r="C175" s="38">
        <v>3.4000000000000002E-2</v>
      </c>
      <c r="D175" s="38">
        <v>1.1000000000000001E-2</v>
      </c>
      <c r="E175" s="38">
        <v>0</v>
      </c>
      <c r="F175" s="38">
        <v>3.0000000000000001E-3</v>
      </c>
      <c r="G175" s="38">
        <v>3.0000000000000001E-3</v>
      </c>
      <c r="H175" s="38">
        <v>6.7000000000000004E-2</v>
      </c>
    </row>
    <row r="176" spans="1:8" x14ac:dyDescent="0.2">
      <c r="A176" s="34" t="s">
        <v>23</v>
      </c>
      <c r="B176" s="38">
        <v>1.3999999999999999E-2</v>
      </c>
      <c r="C176" s="38">
        <v>3.6000000000000004E-2</v>
      </c>
      <c r="D176" s="38">
        <v>0</v>
      </c>
      <c r="E176" s="38">
        <v>8.0000000000000002E-3</v>
      </c>
      <c r="F176" s="38">
        <v>0</v>
      </c>
      <c r="G176" s="38">
        <v>0</v>
      </c>
      <c r="H176" s="38">
        <v>5.9000000000000004E-2</v>
      </c>
    </row>
    <row r="177" spans="1:8" x14ac:dyDescent="0.2">
      <c r="A177" s="34" t="s">
        <v>93</v>
      </c>
      <c r="B177" s="38">
        <v>1.3999999999999999E-2</v>
      </c>
      <c r="C177" s="38">
        <v>1.1000000000000001E-2</v>
      </c>
      <c r="D177" s="38">
        <v>6.0000000000000001E-3</v>
      </c>
      <c r="E177" s="38">
        <v>3.0000000000000001E-3</v>
      </c>
      <c r="F177" s="38">
        <v>3.0000000000000001E-3</v>
      </c>
      <c r="G177" s="38">
        <v>0</v>
      </c>
      <c r="H177" s="38">
        <v>3.6000000000000004E-2</v>
      </c>
    </row>
    <row r="178" spans="1:8" ht="24" x14ac:dyDescent="0.2">
      <c r="A178" s="34" t="s">
        <v>111</v>
      </c>
      <c r="B178" s="38">
        <v>6.0000000000000001E-3</v>
      </c>
      <c r="C178" s="38">
        <v>6.0000000000000001E-3</v>
      </c>
      <c r="D178" s="38">
        <v>0</v>
      </c>
      <c r="E178" s="38">
        <v>0</v>
      </c>
      <c r="F178" s="38">
        <v>0</v>
      </c>
      <c r="G178" s="38">
        <v>0</v>
      </c>
      <c r="H178" s="38">
        <v>1.1000000000000001E-2</v>
      </c>
    </row>
    <row r="179" spans="1:8" x14ac:dyDescent="0.2">
      <c r="A179" s="35" t="s">
        <v>38</v>
      </c>
      <c r="B179" s="38">
        <v>0.33799999999999997</v>
      </c>
      <c r="C179" s="38">
        <v>0.497</v>
      </c>
      <c r="D179" s="38">
        <v>6.4000000000000001E-2</v>
      </c>
      <c r="E179" s="38">
        <v>5.5999999999999994E-2</v>
      </c>
      <c r="F179" s="38">
        <v>3.1E-2</v>
      </c>
      <c r="G179" s="38">
        <v>1.3999999999999999E-2</v>
      </c>
      <c r="H179" s="38">
        <v>1</v>
      </c>
    </row>
    <row r="180" spans="1:8" x14ac:dyDescent="0.2">
      <c r="A180" s="17"/>
    </row>
    <row r="181" spans="1:8" x14ac:dyDescent="0.2">
      <c r="A181" s="19" t="s">
        <v>97</v>
      </c>
    </row>
    <row r="182" spans="1:8" x14ac:dyDescent="0.2">
      <c r="A182" s="89" t="s">
        <v>133</v>
      </c>
      <c r="B182" s="91" t="s">
        <v>92</v>
      </c>
      <c r="C182" s="92"/>
      <c r="D182" s="92"/>
      <c r="E182" s="92"/>
      <c r="F182" s="92"/>
      <c r="G182" s="92"/>
      <c r="H182" s="93"/>
    </row>
    <row r="183" spans="1:8" ht="36" x14ac:dyDescent="0.2">
      <c r="A183" s="90"/>
      <c r="B183" s="36" t="s">
        <v>20</v>
      </c>
      <c r="C183" s="36" t="s">
        <v>21</v>
      </c>
      <c r="D183" s="36" t="s">
        <v>22</v>
      </c>
      <c r="E183" s="36" t="s">
        <v>23</v>
      </c>
      <c r="F183" s="36" t="s">
        <v>93</v>
      </c>
      <c r="G183" s="36" t="s">
        <v>111</v>
      </c>
      <c r="H183" s="37" t="s">
        <v>38</v>
      </c>
    </row>
    <row r="184" spans="1:8" x14ac:dyDescent="0.2">
      <c r="A184" s="34" t="s">
        <v>20</v>
      </c>
      <c r="B184" s="46">
        <f>(6788+26751)*B173</f>
        <v>5433.3180000000002</v>
      </c>
      <c r="C184" s="46">
        <f t="shared" ref="C184:H184" si="9">(6788+26751)*C173</f>
        <v>5265.6229999999996</v>
      </c>
      <c r="D184" s="46">
        <f t="shared" si="9"/>
        <v>469.54599999999994</v>
      </c>
      <c r="E184" s="46">
        <f t="shared" si="9"/>
        <v>570.16300000000001</v>
      </c>
      <c r="F184" s="46">
        <f t="shared" si="9"/>
        <v>368.92900000000003</v>
      </c>
      <c r="G184" s="46">
        <f t="shared" si="9"/>
        <v>201.23400000000001</v>
      </c>
      <c r="H184" s="46">
        <f t="shared" si="9"/>
        <v>12275.273999999999</v>
      </c>
    </row>
    <row r="185" spans="1:8" x14ac:dyDescent="0.2">
      <c r="A185" s="34" t="s">
        <v>21</v>
      </c>
      <c r="B185" s="46">
        <f t="shared" ref="B185:H185" si="10">(6788+26751)*B174</f>
        <v>4225.9139999999998</v>
      </c>
      <c r="C185" s="46">
        <f t="shared" si="10"/>
        <v>8518.9060000000009</v>
      </c>
      <c r="D185" s="46">
        <f t="shared" si="10"/>
        <v>1140.326</v>
      </c>
      <c r="E185" s="46">
        <f t="shared" si="10"/>
        <v>939.09199999999987</v>
      </c>
      <c r="F185" s="46">
        <f t="shared" si="10"/>
        <v>469.54599999999994</v>
      </c>
      <c r="G185" s="46">
        <f t="shared" si="10"/>
        <v>201.23400000000001</v>
      </c>
      <c r="H185" s="46">
        <f t="shared" si="10"/>
        <v>15461.479000000001</v>
      </c>
    </row>
    <row r="186" spans="1:8" x14ac:dyDescent="0.2">
      <c r="A186" s="34" t="s">
        <v>22</v>
      </c>
      <c r="B186" s="46">
        <f t="shared" ref="B186:H186" si="11">(6788+26751)*B175</f>
        <v>570.16300000000001</v>
      </c>
      <c r="C186" s="46">
        <f t="shared" si="11"/>
        <v>1140.326</v>
      </c>
      <c r="D186" s="46">
        <f t="shared" si="11"/>
        <v>368.92900000000003</v>
      </c>
      <c r="E186" s="46">
        <f t="shared" si="11"/>
        <v>0</v>
      </c>
      <c r="F186" s="46">
        <f t="shared" si="11"/>
        <v>100.617</v>
      </c>
      <c r="G186" s="46">
        <f t="shared" si="11"/>
        <v>100.617</v>
      </c>
      <c r="H186" s="46">
        <f t="shared" si="11"/>
        <v>2247.1130000000003</v>
      </c>
    </row>
    <row r="187" spans="1:8" x14ac:dyDescent="0.2">
      <c r="A187" s="34" t="s">
        <v>23</v>
      </c>
      <c r="B187" s="46">
        <f t="shared" ref="B187:H187" si="12">(6788+26751)*B176</f>
        <v>469.54599999999994</v>
      </c>
      <c r="C187" s="46">
        <f t="shared" si="12"/>
        <v>1207.4040000000002</v>
      </c>
      <c r="D187" s="46">
        <f t="shared" si="12"/>
        <v>0</v>
      </c>
      <c r="E187" s="46">
        <f t="shared" si="12"/>
        <v>268.31200000000001</v>
      </c>
      <c r="F187" s="46">
        <f t="shared" si="12"/>
        <v>0</v>
      </c>
      <c r="G187" s="46">
        <f t="shared" si="12"/>
        <v>0</v>
      </c>
      <c r="H187" s="46">
        <f t="shared" si="12"/>
        <v>1978.8010000000002</v>
      </c>
    </row>
    <row r="188" spans="1:8" x14ac:dyDescent="0.2">
      <c r="A188" s="34" t="s">
        <v>93</v>
      </c>
      <c r="B188" s="46">
        <f t="shared" ref="B188:H188" si="13">(6788+26751)*B177</f>
        <v>469.54599999999994</v>
      </c>
      <c r="C188" s="46">
        <f t="shared" si="13"/>
        <v>368.92900000000003</v>
      </c>
      <c r="D188" s="46">
        <f t="shared" si="13"/>
        <v>201.23400000000001</v>
      </c>
      <c r="E188" s="46">
        <f t="shared" si="13"/>
        <v>100.617</v>
      </c>
      <c r="F188" s="46">
        <f t="shared" si="13"/>
        <v>100.617</v>
      </c>
      <c r="G188" s="46">
        <f t="shared" si="13"/>
        <v>0</v>
      </c>
      <c r="H188" s="46">
        <f t="shared" si="13"/>
        <v>1207.4040000000002</v>
      </c>
    </row>
    <row r="189" spans="1:8" ht="24" x14ac:dyDescent="0.2">
      <c r="A189" s="42" t="s">
        <v>111</v>
      </c>
      <c r="B189" s="46">
        <f t="shared" ref="B189:H189" si="14">(6788+26751)*B178</f>
        <v>201.23400000000001</v>
      </c>
      <c r="C189" s="46">
        <f t="shared" si="14"/>
        <v>201.23400000000001</v>
      </c>
      <c r="D189" s="46">
        <f t="shared" si="14"/>
        <v>0</v>
      </c>
      <c r="E189" s="46">
        <f t="shared" si="14"/>
        <v>0</v>
      </c>
      <c r="F189" s="46">
        <f t="shared" si="14"/>
        <v>0</v>
      </c>
      <c r="G189" s="46">
        <f t="shared" si="14"/>
        <v>0</v>
      </c>
      <c r="H189" s="46">
        <f t="shared" si="14"/>
        <v>368.92900000000003</v>
      </c>
    </row>
    <row r="190" spans="1:8" x14ac:dyDescent="0.2">
      <c r="A190" s="35" t="s">
        <v>38</v>
      </c>
      <c r="B190" s="46">
        <f t="shared" ref="B190:H190" si="15">(6788+26751)*B179</f>
        <v>11336.181999999999</v>
      </c>
      <c r="C190" s="46">
        <f t="shared" si="15"/>
        <v>16668.883000000002</v>
      </c>
      <c r="D190" s="46">
        <f t="shared" si="15"/>
        <v>2146.4960000000001</v>
      </c>
      <c r="E190" s="46">
        <f t="shared" si="15"/>
        <v>1878.1839999999997</v>
      </c>
      <c r="F190" s="46">
        <f t="shared" si="15"/>
        <v>1039.7090000000001</v>
      </c>
      <c r="G190" s="46">
        <f t="shared" si="15"/>
        <v>469.54599999999994</v>
      </c>
      <c r="H190" s="46">
        <f t="shared" si="15"/>
        <v>33539</v>
      </c>
    </row>
    <row r="194" spans="1:8" x14ac:dyDescent="0.2">
      <c r="A194" s="25" t="s">
        <v>143</v>
      </c>
    </row>
    <row r="195" spans="1:8" x14ac:dyDescent="0.2">
      <c r="A195" s="28" t="s">
        <v>144</v>
      </c>
    </row>
    <row r="196" spans="1:8" x14ac:dyDescent="0.2">
      <c r="A196" s="19" t="s">
        <v>5</v>
      </c>
    </row>
    <row r="197" spans="1:8" x14ac:dyDescent="0.2">
      <c r="A197" s="89" t="s">
        <v>133</v>
      </c>
      <c r="B197" s="91" t="s">
        <v>92</v>
      </c>
      <c r="C197" s="92"/>
      <c r="D197" s="92"/>
      <c r="E197" s="92"/>
      <c r="F197" s="92"/>
      <c r="G197" s="92"/>
      <c r="H197" s="93"/>
    </row>
    <row r="198" spans="1:8" ht="36" x14ac:dyDescent="0.2">
      <c r="A198" s="90"/>
      <c r="B198" s="11" t="s">
        <v>20</v>
      </c>
      <c r="C198" s="11" t="s">
        <v>21</v>
      </c>
      <c r="D198" s="11" t="s">
        <v>22</v>
      </c>
      <c r="E198" s="11" t="s">
        <v>23</v>
      </c>
      <c r="F198" s="11" t="s">
        <v>93</v>
      </c>
      <c r="G198" s="11" t="s">
        <v>111</v>
      </c>
      <c r="H198" s="16" t="s">
        <v>38</v>
      </c>
    </row>
    <row r="199" spans="1:8" x14ac:dyDescent="0.2">
      <c r="A199" s="7" t="s">
        <v>20</v>
      </c>
      <c r="B199" s="11">
        <v>112</v>
      </c>
      <c r="C199" s="11">
        <v>49</v>
      </c>
      <c r="D199" s="11">
        <v>10</v>
      </c>
      <c r="E199" s="11">
        <v>7</v>
      </c>
      <c r="F199" s="11">
        <v>0</v>
      </c>
      <c r="G199" s="11">
        <v>9</v>
      </c>
      <c r="H199" s="16">
        <v>187</v>
      </c>
    </row>
    <row r="200" spans="1:8" x14ac:dyDescent="0.2">
      <c r="A200" s="7" t="s">
        <v>21</v>
      </c>
      <c r="B200" s="11">
        <v>50</v>
      </c>
      <c r="C200" s="11">
        <v>98</v>
      </c>
      <c r="D200" s="11">
        <v>8</v>
      </c>
      <c r="E200" s="11">
        <v>15</v>
      </c>
      <c r="F200" s="11">
        <v>0</v>
      </c>
      <c r="G200" s="11">
        <v>4</v>
      </c>
      <c r="H200" s="16">
        <v>175</v>
      </c>
    </row>
    <row r="201" spans="1:8" x14ac:dyDescent="0.2">
      <c r="A201" s="7" t="s">
        <v>22</v>
      </c>
      <c r="B201" s="11">
        <v>8</v>
      </c>
      <c r="C201" s="11">
        <v>6</v>
      </c>
      <c r="D201" s="11">
        <v>11</v>
      </c>
      <c r="E201" s="11">
        <v>5</v>
      </c>
      <c r="F201" s="11">
        <v>0</v>
      </c>
      <c r="G201" s="11">
        <v>1</v>
      </c>
      <c r="H201" s="16">
        <v>31</v>
      </c>
    </row>
    <row r="202" spans="1:8" x14ac:dyDescent="0.2">
      <c r="A202" s="7" t="s">
        <v>23</v>
      </c>
      <c r="B202" s="11">
        <v>7</v>
      </c>
      <c r="C202" s="11">
        <v>11</v>
      </c>
      <c r="D202" s="11">
        <v>4</v>
      </c>
      <c r="E202" s="11">
        <v>27</v>
      </c>
      <c r="F202" s="11">
        <v>0</v>
      </c>
      <c r="G202" s="11">
        <v>1</v>
      </c>
      <c r="H202" s="16">
        <v>50</v>
      </c>
    </row>
    <row r="203" spans="1:8" x14ac:dyDescent="0.2">
      <c r="A203" s="7" t="s">
        <v>93</v>
      </c>
      <c r="B203" s="11">
        <v>0</v>
      </c>
      <c r="C203" s="11">
        <v>0</v>
      </c>
      <c r="D203" s="11">
        <v>0</v>
      </c>
      <c r="E203" s="11">
        <v>1</v>
      </c>
      <c r="F203" s="11">
        <v>0</v>
      </c>
      <c r="G203" s="11">
        <v>0</v>
      </c>
      <c r="H203" s="16">
        <v>1</v>
      </c>
    </row>
    <row r="204" spans="1:8" ht="24" x14ac:dyDescent="0.2">
      <c r="A204" s="7" t="s">
        <v>111</v>
      </c>
      <c r="B204" s="11">
        <v>6</v>
      </c>
      <c r="C204" s="11">
        <v>3</v>
      </c>
      <c r="D204" s="11">
        <v>1</v>
      </c>
      <c r="E204" s="11">
        <v>2</v>
      </c>
      <c r="F204" s="11">
        <v>0</v>
      </c>
      <c r="G204" s="11">
        <v>1</v>
      </c>
      <c r="H204" s="16">
        <v>13</v>
      </c>
    </row>
    <row r="205" spans="1:8" x14ac:dyDescent="0.2">
      <c r="A205" s="10" t="s">
        <v>38</v>
      </c>
      <c r="B205" s="16">
        <v>183</v>
      </c>
      <c r="C205" s="16">
        <v>167</v>
      </c>
      <c r="D205" s="16">
        <v>34</v>
      </c>
      <c r="E205" s="16">
        <v>57</v>
      </c>
      <c r="F205" s="16">
        <v>0</v>
      </c>
      <c r="G205" s="16">
        <v>16</v>
      </c>
      <c r="H205" s="16">
        <v>457</v>
      </c>
    </row>
    <row r="207" spans="1:8" x14ac:dyDescent="0.2">
      <c r="A207" s="15" t="s">
        <v>56</v>
      </c>
    </row>
    <row r="208" spans="1:8" x14ac:dyDescent="0.2">
      <c r="A208" s="89" t="s">
        <v>133</v>
      </c>
      <c r="B208" s="91" t="s">
        <v>92</v>
      </c>
      <c r="C208" s="92"/>
      <c r="D208" s="92"/>
      <c r="E208" s="92"/>
      <c r="F208" s="92"/>
      <c r="G208" s="92"/>
      <c r="H208" s="93"/>
    </row>
    <row r="209" spans="1:8" ht="36" x14ac:dyDescent="0.2">
      <c r="A209" s="90"/>
      <c r="B209" s="36" t="s">
        <v>20</v>
      </c>
      <c r="C209" s="36" t="s">
        <v>21</v>
      </c>
      <c r="D209" s="36" t="s">
        <v>22</v>
      </c>
      <c r="E209" s="36" t="s">
        <v>23</v>
      </c>
      <c r="F209" s="36" t="s">
        <v>93</v>
      </c>
      <c r="G209" s="36" t="s">
        <v>111</v>
      </c>
      <c r="H209" s="37" t="s">
        <v>38</v>
      </c>
    </row>
    <row r="210" spans="1:8" x14ac:dyDescent="0.2">
      <c r="A210" s="34" t="s">
        <v>20</v>
      </c>
      <c r="B210" s="38">
        <v>0.59899999999999998</v>
      </c>
      <c r="C210" s="38">
        <v>0.26200000000000001</v>
      </c>
      <c r="D210" s="38">
        <v>5.2999999999999999E-2</v>
      </c>
      <c r="E210" s="38">
        <v>3.7000000000000005E-2</v>
      </c>
      <c r="F210" s="38">
        <v>0</v>
      </c>
      <c r="G210" s="38">
        <v>4.8000000000000001E-2</v>
      </c>
      <c r="H210" s="38">
        <v>1</v>
      </c>
    </row>
    <row r="211" spans="1:8" x14ac:dyDescent="0.2">
      <c r="A211" s="34" t="s">
        <v>21</v>
      </c>
      <c r="B211" s="38">
        <v>0.28600000000000003</v>
      </c>
      <c r="C211" s="38">
        <v>0.56000000000000005</v>
      </c>
      <c r="D211" s="38">
        <v>4.5999999999999999E-2</v>
      </c>
      <c r="E211" s="38">
        <v>8.5999999999999993E-2</v>
      </c>
      <c r="F211" s="38">
        <v>0</v>
      </c>
      <c r="G211" s="38">
        <v>2.3E-2</v>
      </c>
      <c r="H211" s="38">
        <v>1</v>
      </c>
    </row>
    <row r="212" spans="1:8" x14ac:dyDescent="0.2">
      <c r="A212" s="34" t="s">
        <v>22</v>
      </c>
      <c r="B212" s="38">
        <v>0.25800000000000001</v>
      </c>
      <c r="C212" s="38">
        <v>0.19399999999999998</v>
      </c>
      <c r="D212" s="38">
        <v>0.35499999999999998</v>
      </c>
      <c r="E212" s="38">
        <v>0.161</v>
      </c>
      <c r="F212" s="38">
        <v>0</v>
      </c>
      <c r="G212" s="38">
        <v>3.2000000000000001E-2</v>
      </c>
      <c r="H212" s="38">
        <v>1</v>
      </c>
    </row>
    <row r="213" spans="1:8" x14ac:dyDescent="0.2">
      <c r="A213" s="34" t="s">
        <v>23</v>
      </c>
      <c r="B213" s="38">
        <v>0.14000000000000001</v>
      </c>
      <c r="C213" s="38">
        <v>0.22</v>
      </c>
      <c r="D213" s="38">
        <v>0.08</v>
      </c>
      <c r="E213" s="38">
        <v>0.54</v>
      </c>
      <c r="F213" s="38">
        <v>0</v>
      </c>
      <c r="G213" s="38">
        <v>0.02</v>
      </c>
      <c r="H213" s="38">
        <v>1</v>
      </c>
    </row>
    <row r="214" spans="1:8" x14ac:dyDescent="0.2">
      <c r="A214" s="34" t="s">
        <v>93</v>
      </c>
      <c r="B214" s="38">
        <v>0</v>
      </c>
      <c r="C214" s="38">
        <v>0</v>
      </c>
      <c r="D214" s="38">
        <v>0</v>
      </c>
      <c r="E214" s="38">
        <v>1</v>
      </c>
      <c r="F214" s="38">
        <v>0</v>
      </c>
      <c r="G214" s="38">
        <v>0</v>
      </c>
      <c r="H214" s="38">
        <v>1</v>
      </c>
    </row>
    <row r="215" spans="1:8" ht="24" x14ac:dyDescent="0.2">
      <c r="A215" s="34" t="s">
        <v>111</v>
      </c>
      <c r="B215" s="38">
        <v>0.46200000000000002</v>
      </c>
      <c r="C215" s="38">
        <v>0.23100000000000001</v>
      </c>
      <c r="D215" s="38">
        <v>7.6999999999999999E-2</v>
      </c>
      <c r="E215" s="38">
        <v>0.154</v>
      </c>
      <c r="F215" s="38">
        <v>0</v>
      </c>
      <c r="G215" s="38">
        <v>7.6999999999999999E-2</v>
      </c>
      <c r="H215" s="38">
        <v>1</v>
      </c>
    </row>
    <row r="216" spans="1:8" x14ac:dyDescent="0.2">
      <c r="A216" s="35" t="s">
        <v>38</v>
      </c>
      <c r="B216" s="38">
        <v>0.4</v>
      </c>
      <c r="C216" s="38">
        <v>0.36499999999999999</v>
      </c>
      <c r="D216" s="38">
        <v>7.400000000000001E-2</v>
      </c>
      <c r="E216" s="38">
        <v>0.125</v>
      </c>
      <c r="F216" s="38">
        <v>0</v>
      </c>
      <c r="G216" s="38">
        <v>3.5000000000000003E-2</v>
      </c>
      <c r="H216" s="38">
        <v>1</v>
      </c>
    </row>
    <row r="218" spans="1:8" x14ac:dyDescent="0.2">
      <c r="A218" s="15" t="s">
        <v>142</v>
      </c>
    </row>
    <row r="219" spans="1:8" x14ac:dyDescent="0.2">
      <c r="A219" s="89" t="s">
        <v>133</v>
      </c>
      <c r="B219" s="91" t="s">
        <v>92</v>
      </c>
      <c r="C219" s="92"/>
      <c r="D219" s="92"/>
      <c r="E219" s="92"/>
      <c r="F219" s="92"/>
      <c r="G219" s="92"/>
      <c r="H219" s="93"/>
    </row>
    <row r="220" spans="1:8" ht="36" x14ac:dyDescent="0.2">
      <c r="A220" s="90"/>
      <c r="B220" s="36" t="s">
        <v>20</v>
      </c>
      <c r="C220" s="36" t="s">
        <v>21</v>
      </c>
      <c r="D220" s="36" t="s">
        <v>22</v>
      </c>
      <c r="E220" s="36" t="s">
        <v>23</v>
      </c>
      <c r="F220" s="36" t="s">
        <v>93</v>
      </c>
      <c r="G220" s="36" t="s">
        <v>111</v>
      </c>
      <c r="H220" s="37" t="s">
        <v>38</v>
      </c>
    </row>
    <row r="221" spans="1:8" x14ac:dyDescent="0.2">
      <c r="A221" s="34" t="s">
        <v>20</v>
      </c>
      <c r="B221" s="38">
        <v>0.245</v>
      </c>
      <c r="C221" s="38">
        <v>0.107</v>
      </c>
      <c r="D221" s="38">
        <v>2.2000000000000002E-2</v>
      </c>
      <c r="E221" s="38">
        <v>1.4999999999999999E-2</v>
      </c>
      <c r="F221" s="38">
        <v>0</v>
      </c>
      <c r="G221" s="38">
        <v>0.02</v>
      </c>
      <c r="H221" s="38">
        <v>0.40899999999999997</v>
      </c>
    </row>
    <row r="222" spans="1:8" x14ac:dyDescent="0.2">
      <c r="A222" s="34" t="s">
        <v>21</v>
      </c>
      <c r="B222" s="38">
        <v>0.109</v>
      </c>
      <c r="C222" s="38">
        <v>0.214</v>
      </c>
      <c r="D222" s="38">
        <v>1.8000000000000002E-2</v>
      </c>
      <c r="E222" s="38">
        <v>3.3000000000000002E-2</v>
      </c>
      <c r="F222" s="38">
        <v>0</v>
      </c>
      <c r="G222" s="38">
        <v>9.0000000000000011E-3</v>
      </c>
      <c r="H222" s="38">
        <v>0.38299999999999995</v>
      </c>
    </row>
    <row r="223" spans="1:8" x14ac:dyDescent="0.2">
      <c r="A223" s="34" t="s">
        <v>22</v>
      </c>
      <c r="B223" s="38">
        <v>1.8000000000000002E-2</v>
      </c>
      <c r="C223" s="38">
        <v>1.3000000000000001E-2</v>
      </c>
      <c r="D223" s="38">
        <v>2.4E-2</v>
      </c>
      <c r="E223" s="38">
        <v>1.1000000000000001E-2</v>
      </c>
      <c r="F223" s="38">
        <v>0</v>
      </c>
      <c r="G223" s="38">
        <v>2E-3</v>
      </c>
      <c r="H223" s="38">
        <v>6.8000000000000005E-2</v>
      </c>
    </row>
    <row r="224" spans="1:8" x14ac:dyDescent="0.2">
      <c r="A224" s="34" t="s">
        <v>23</v>
      </c>
      <c r="B224" s="38">
        <v>1.4999999999999999E-2</v>
      </c>
      <c r="C224" s="38">
        <v>2.4E-2</v>
      </c>
      <c r="D224" s="38">
        <v>9.0000000000000011E-3</v>
      </c>
      <c r="E224" s="38">
        <v>5.9000000000000004E-2</v>
      </c>
      <c r="F224" s="38">
        <v>0</v>
      </c>
      <c r="G224" s="38">
        <v>2E-3</v>
      </c>
      <c r="H224" s="38">
        <v>0.109</v>
      </c>
    </row>
    <row r="225" spans="1:8" x14ac:dyDescent="0.2">
      <c r="A225" s="34" t="s">
        <v>93</v>
      </c>
      <c r="B225" s="38">
        <v>0</v>
      </c>
      <c r="C225" s="38">
        <v>0</v>
      </c>
      <c r="D225" s="38">
        <v>0</v>
      </c>
      <c r="E225" s="38">
        <v>2E-3</v>
      </c>
      <c r="F225" s="38">
        <v>0</v>
      </c>
      <c r="G225" s="38">
        <v>0</v>
      </c>
      <c r="H225" s="38">
        <v>2E-3</v>
      </c>
    </row>
    <row r="226" spans="1:8" ht="24" x14ac:dyDescent="0.2">
      <c r="A226" s="34" t="s">
        <v>111</v>
      </c>
      <c r="B226" s="38">
        <v>1.3000000000000001E-2</v>
      </c>
      <c r="C226" s="38">
        <v>6.9999999999999993E-3</v>
      </c>
      <c r="D226" s="38">
        <v>2E-3</v>
      </c>
      <c r="E226" s="38">
        <v>4.0000000000000001E-3</v>
      </c>
      <c r="F226" s="38">
        <v>0</v>
      </c>
      <c r="G226" s="38">
        <v>2E-3</v>
      </c>
      <c r="H226" s="38">
        <v>2.7999999999999997E-2</v>
      </c>
    </row>
    <row r="227" spans="1:8" x14ac:dyDescent="0.2">
      <c r="A227" s="35" t="s">
        <v>38</v>
      </c>
      <c r="B227" s="38">
        <v>0.4</v>
      </c>
      <c r="C227" s="38">
        <v>0.36499999999999999</v>
      </c>
      <c r="D227" s="38">
        <v>7.400000000000001E-2</v>
      </c>
      <c r="E227" s="38">
        <v>0.125</v>
      </c>
      <c r="F227" s="38">
        <v>0</v>
      </c>
      <c r="G227" s="38">
        <v>3.5000000000000003E-2</v>
      </c>
      <c r="H227" s="38">
        <v>1</v>
      </c>
    </row>
    <row r="228" spans="1:8" x14ac:dyDescent="0.2">
      <c r="A228" s="17"/>
    </row>
    <row r="229" spans="1:8" x14ac:dyDescent="0.2">
      <c r="A229" s="17"/>
    </row>
    <row r="230" spans="1:8" x14ac:dyDescent="0.2">
      <c r="A230" s="19" t="s">
        <v>97</v>
      </c>
    </row>
    <row r="231" spans="1:8" ht="12.75" customHeight="1" x14ac:dyDescent="0.2">
      <c r="A231" s="89" t="s">
        <v>133</v>
      </c>
      <c r="B231" s="91" t="s">
        <v>92</v>
      </c>
      <c r="C231" s="92"/>
      <c r="D231" s="92"/>
      <c r="E231" s="92"/>
      <c r="F231" s="92"/>
      <c r="G231" s="92"/>
      <c r="H231" s="93"/>
    </row>
    <row r="232" spans="1:8" ht="36" x14ac:dyDescent="0.2">
      <c r="A232" s="90"/>
      <c r="B232" s="36" t="s">
        <v>20</v>
      </c>
      <c r="C232" s="36" t="s">
        <v>21</v>
      </c>
      <c r="D232" s="36" t="s">
        <v>22</v>
      </c>
      <c r="E232" s="36" t="s">
        <v>23</v>
      </c>
      <c r="F232" s="36" t="s">
        <v>93</v>
      </c>
      <c r="G232" s="36" t="s">
        <v>111</v>
      </c>
      <c r="H232" s="37" t="s">
        <v>38</v>
      </c>
    </row>
    <row r="233" spans="1:8" x14ac:dyDescent="0.2">
      <c r="A233" s="34" t="s">
        <v>20</v>
      </c>
      <c r="B233" s="46">
        <f>42721*B221</f>
        <v>10466.645</v>
      </c>
      <c r="C233" s="46">
        <f t="shared" ref="C233:H233" si="16">42721*C221</f>
        <v>4571.1469999999999</v>
      </c>
      <c r="D233" s="46">
        <f t="shared" si="16"/>
        <v>939.86200000000008</v>
      </c>
      <c r="E233" s="46">
        <f t="shared" si="16"/>
        <v>640.81499999999994</v>
      </c>
      <c r="F233" s="46">
        <f t="shared" si="16"/>
        <v>0</v>
      </c>
      <c r="G233" s="46">
        <f t="shared" si="16"/>
        <v>854.42000000000007</v>
      </c>
      <c r="H233" s="46">
        <f t="shared" si="16"/>
        <v>17472.888999999999</v>
      </c>
    </row>
    <row r="234" spans="1:8" x14ac:dyDescent="0.2">
      <c r="A234" s="34" t="s">
        <v>21</v>
      </c>
      <c r="B234" s="46">
        <f t="shared" ref="B234:H234" si="17">42721*B222</f>
        <v>4656.5889999999999</v>
      </c>
      <c r="C234" s="46">
        <f t="shared" si="17"/>
        <v>9142.2939999999999</v>
      </c>
      <c r="D234" s="46">
        <f t="shared" si="17"/>
        <v>768.97800000000007</v>
      </c>
      <c r="E234" s="46">
        <f t="shared" si="17"/>
        <v>1409.7930000000001</v>
      </c>
      <c r="F234" s="46">
        <f t="shared" si="17"/>
        <v>0</v>
      </c>
      <c r="G234" s="46">
        <f t="shared" si="17"/>
        <v>384.48900000000003</v>
      </c>
      <c r="H234" s="46">
        <f t="shared" si="17"/>
        <v>16362.142999999998</v>
      </c>
    </row>
    <row r="235" spans="1:8" x14ac:dyDescent="0.2">
      <c r="A235" s="34" t="s">
        <v>22</v>
      </c>
      <c r="B235" s="46">
        <f t="shared" ref="B235:H235" si="18">42721*B223</f>
        <v>768.97800000000007</v>
      </c>
      <c r="C235" s="46">
        <f t="shared" si="18"/>
        <v>555.37300000000005</v>
      </c>
      <c r="D235" s="46">
        <f t="shared" si="18"/>
        <v>1025.3040000000001</v>
      </c>
      <c r="E235" s="46">
        <f t="shared" si="18"/>
        <v>469.93100000000004</v>
      </c>
      <c r="F235" s="46">
        <f t="shared" si="18"/>
        <v>0</v>
      </c>
      <c r="G235" s="46">
        <f t="shared" si="18"/>
        <v>85.442000000000007</v>
      </c>
      <c r="H235" s="46">
        <f t="shared" si="18"/>
        <v>2905.0280000000002</v>
      </c>
    </row>
    <row r="236" spans="1:8" x14ac:dyDescent="0.2">
      <c r="A236" s="34" t="s">
        <v>23</v>
      </c>
      <c r="B236" s="46">
        <f t="shared" ref="B236:H236" si="19">42721*B224</f>
        <v>640.81499999999994</v>
      </c>
      <c r="C236" s="46">
        <f t="shared" si="19"/>
        <v>1025.3040000000001</v>
      </c>
      <c r="D236" s="46">
        <f t="shared" si="19"/>
        <v>384.48900000000003</v>
      </c>
      <c r="E236" s="46">
        <f t="shared" si="19"/>
        <v>2520.5390000000002</v>
      </c>
      <c r="F236" s="46">
        <f t="shared" si="19"/>
        <v>0</v>
      </c>
      <c r="G236" s="46">
        <f t="shared" si="19"/>
        <v>85.442000000000007</v>
      </c>
      <c r="H236" s="46">
        <f t="shared" si="19"/>
        <v>4656.5889999999999</v>
      </c>
    </row>
    <row r="237" spans="1:8" x14ac:dyDescent="0.2">
      <c r="A237" s="34" t="s">
        <v>93</v>
      </c>
      <c r="B237" s="46">
        <f t="shared" ref="B237:H237" si="20">42721*B225</f>
        <v>0</v>
      </c>
      <c r="C237" s="46">
        <f t="shared" si="20"/>
        <v>0</v>
      </c>
      <c r="D237" s="46">
        <f t="shared" si="20"/>
        <v>0</v>
      </c>
      <c r="E237" s="46">
        <f t="shared" si="20"/>
        <v>85.442000000000007</v>
      </c>
      <c r="F237" s="46">
        <f t="shared" si="20"/>
        <v>0</v>
      </c>
      <c r="G237" s="46">
        <f t="shared" si="20"/>
        <v>0</v>
      </c>
      <c r="H237" s="46">
        <f t="shared" si="20"/>
        <v>85.442000000000007</v>
      </c>
    </row>
    <row r="238" spans="1:8" ht="24" x14ac:dyDescent="0.2">
      <c r="A238" s="42" t="s">
        <v>111</v>
      </c>
      <c r="B238" s="46">
        <f t="shared" ref="B238:H238" si="21">42721*B226</f>
        <v>555.37300000000005</v>
      </c>
      <c r="C238" s="46">
        <f t="shared" si="21"/>
        <v>299.04699999999997</v>
      </c>
      <c r="D238" s="46">
        <f t="shared" si="21"/>
        <v>85.442000000000007</v>
      </c>
      <c r="E238" s="46">
        <f t="shared" si="21"/>
        <v>170.88400000000001</v>
      </c>
      <c r="F238" s="46">
        <f t="shared" si="21"/>
        <v>0</v>
      </c>
      <c r="G238" s="46">
        <f t="shared" si="21"/>
        <v>85.442000000000007</v>
      </c>
      <c r="H238" s="46">
        <f t="shared" si="21"/>
        <v>1196.1879999999999</v>
      </c>
    </row>
    <row r="239" spans="1:8" x14ac:dyDescent="0.2">
      <c r="A239" s="35" t="s">
        <v>38</v>
      </c>
      <c r="B239" s="46">
        <f t="shared" ref="B239:H239" si="22">42721*B227</f>
        <v>17088.400000000001</v>
      </c>
      <c r="C239" s="46">
        <f t="shared" si="22"/>
        <v>15593.164999999999</v>
      </c>
      <c r="D239" s="46">
        <f t="shared" si="22"/>
        <v>3161.3540000000003</v>
      </c>
      <c r="E239" s="46">
        <f t="shared" si="22"/>
        <v>5340.125</v>
      </c>
      <c r="F239" s="46">
        <f t="shared" si="22"/>
        <v>0</v>
      </c>
      <c r="G239" s="46">
        <f t="shared" si="22"/>
        <v>1495.2350000000001</v>
      </c>
      <c r="H239" s="46">
        <f t="shared" si="22"/>
        <v>42721</v>
      </c>
    </row>
    <row r="242" spans="1:8" x14ac:dyDescent="0.2">
      <c r="A242" s="25" t="s">
        <v>145</v>
      </c>
    </row>
    <row r="243" spans="1:8" x14ac:dyDescent="0.2">
      <c r="A243" s="28" t="s">
        <v>146</v>
      </c>
    </row>
    <row r="244" spans="1:8" x14ac:dyDescent="0.2">
      <c r="A244" s="19" t="s">
        <v>5</v>
      </c>
    </row>
    <row r="245" spans="1:8" x14ac:dyDescent="0.2">
      <c r="A245" s="89" t="s">
        <v>133</v>
      </c>
      <c r="B245" s="91" t="s">
        <v>92</v>
      </c>
      <c r="C245" s="92"/>
      <c r="D245" s="92"/>
      <c r="E245" s="92"/>
      <c r="F245" s="92"/>
      <c r="G245" s="92"/>
      <c r="H245" s="93"/>
    </row>
    <row r="246" spans="1:8" ht="36" x14ac:dyDescent="0.2">
      <c r="A246" s="90"/>
      <c r="B246" s="11" t="s">
        <v>20</v>
      </c>
      <c r="C246" s="11" t="s">
        <v>21</v>
      </c>
      <c r="D246" s="11" t="s">
        <v>22</v>
      </c>
      <c r="E246" s="11" t="s">
        <v>23</v>
      </c>
      <c r="F246" s="11" t="s">
        <v>93</v>
      </c>
      <c r="G246" s="11" t="s">
        <v>111</v>
      </c>
      <c r="H246" s="16" t="s">
        <v>38</v>
      </c>
    </row>
    <row r="247" spans="1:8" x14ac:dyDescent="0.2">
      <c r="A247" s="7" t="s">
        <v>20</v>
      </c>
      <c r="B247" s="11">
        <v>40</v>
      </c>
      <c r="C247" s="11">
        <v>22</v>
      </c>
      <c r="D247" s="11">
        <v>33</v>
      </c>
      <c r="E247" s="11">
        <v>10</v>
      </c>
      <c r="F247" s="11">
        <v>0</v>
      </c>
      <c r="G247" s="11">
        <v>13</v>
      </c>
      <c r="H247" s="16">
        <v>119</v>
      </c>
    </row>
    <row r="248" spans="1:8" x14ac:dyDescent="0.2">
      <c r="A248" s="7" t="s">
        <v>21</v>
      </c>
      <c r="B248" s="11">
        <v>23</v>
      </c>
      <c r="C248" s="11">
        <v>40</v>
      </c>
      <c r="D248" s="11">
        <v>29</v>
      </c>
      <c r="E248" s="11">
        <v>7</v>
      </c>
      <c r="F248" s="11">
        <v>1</v>
      </c>
      <c r="G248" s="11">
        <v>6</v>
      </c>
      <c r="H248" s="16">
        <v>106</v>
      </c>
    </row>
    <row r="249" spans="1:8" x14ac:dyDescent="0.2">
      <c r="A249" s="7" t="s">
        <v>22</v>
      </c>
      <c r="B249" s="11">
        <v>29</v>
      </c>
      <c r="C249" s="11">
        <v>26</v>
      </c>
      <c r="D249" s="11">
        <v>13</v>
      </c>
      <c r="E249" s="11">
        <v>7</v>
      </c>
      <c r="F249" s="11">
        <v>0</v>
      </c>
      <c r="G249" s="11">
        <v>3</v>
      </c>
      <c r="H249" s="16">
        <v>78</v>
      </c>
    </row>
    <row r="250" spans="1:8" x14ac:dyDescent="0.2">
      <c r="A250" s="7" t="s">
        <v>23</v>
      </c>
      <c r="B250" s="11">
        <v>12</v>
      </c>
      <c r="C250" s="11">
        <v>6</v>
      </c>
      <c r="D250" s="11">
        <v>4</v>
      </c>
      <c r="E250" s="11">
        <v>10</v>
      </c>
      <c r="F250" s="11">
        <v>0</v>
      </c>
      <c r="G250" s="11">
        <v>4</v>
      </c>
      <c r="H250" s="16">
        <v>36</v>
      </c>
    </row>
    <row r="251" spans="1:8" x14ac:dyDescent="0.2">
      <c r="A251" s="7" t="s">
        <v>93</v>
      </c>
      <c r="B251" s="11">
        <v>0</v>
      </c>
      <c r="C251" s="11">
        <v>1</v>
      </c>
      <c r="D251" s="11">
        <v>0</v>
      </c>
      <c r="E251" s="11">
        <v>0</v>
      </c>
      <c r="F251" s="11">
        <v>0</v>
      </c>
      <c r="G251" s="11">
        <v>0</v>
      </c>
      <c r="H251" s="16">
        <v>1</v>
      </c>
    </row>
    <row r="252" spans="1:8" ht="24" x14ac:dyDescent="0.2">
      <c r="A252" s="7" t="s">
        <v>111</v>
      </c>
      <c r="B252" s="11">
        <v>13</v>
      </c>
      <c r="C252" s="11">
        <v>12</v>
      </c>
      <c r="D252" s="11">
        <v>1</v>
      </c>
      <c r="E252" s="11">
        <v>4</v>
      </c>
      <c r="F252" s="11">
        <v>0</v>
      </c>
      <c r="G252" s="11">
        <v>1</v>
      </c>
      <c r="H252" s="16">
        <v>31</v>
      </c>
    </row>
    <row r="253" spans="1:8" x14ac:dyDescent="0.2">
      <c r="A253" s="10" t="s">
        <v>38</v>
      </c>
      <c r="B253" s="16">
        <v>117</v>
      </c>
      <c r="C253" s="16">
        <v>107</v>
      </c>
      <c r="D253" s="16">
        <v>80</v>
      </c>
      <c r="E253" s="16">
        <v>38</v>
      </c>
      <c r="F253" s="16">
        <v>1</v>
      </c>
      <c r="G253" s="16">
        <v>27</v>
      </c>
      <c r="H253" s="16">
        <v>371</v>
      </c>
    </row>
    <row r="254" spans="1:8" x14ac:dyDescent="0.2">
      <c r="A254" s="17"/>
    </row>
    <row r="255" spans="1:8" x14ac:dyDescent="0.2">
      <c r="A255" s="15" t="s">
        <v>56</v>
      </c>
    </row>
    <row r="256" spans="1:8" x14ac:dyDescent="0.2">
      <c r="A256" s="89" t="s">
        <v>133</v>
      </c>
      <c r="B256" s="91" t="s">
        <v>92</v>
      </c>
      <c r="C256" s="92"/>
      <c r="D256" s="92"/>
      <c r="E256" s="92"/>
      <c r="F256" s="92"/>
      <c r="G256" s="92"/>
      <c r="H256" s="93"/>
    </row>
    <row r="257" spans="1:8" ht="36" x14ac:dyDescent="0.2">
      <c r="A257" s="90"/>
      <c r="B257" s="36" t="s">
        <v>20</v>
      </c>
      <c r="C257" s="36" t="s">
        <v>21</v>
      </c>
      <c r="D257" s="36" t="s">
        <v>22</v>
      </c>
      <c r="E257" s="36" t="s">
        <v>23</v>
      </c>
      <c r="F257" s="36" t="s">
        <v>93</v>
      </c>
      <c r="G257" s="36" t="s">
        <v>111</v>
      </c>
      <c r="H257" s="37" t="s">
        <v>38</v>
      </c>
    </row>
    <row r="258" spans="1:8" x14ac:dyDescent="0.2">
      <c r="A258" s="34" t="s">
        <v>20</v>
      </c>
      <c r="B258" s="43">
        <v>0.33600000000000002</v>
      </c>
      <c r="C258" s="43">
        <v>0.185</v>
      </c>
      <c r="D258" s="43">
        <v>0.27699999999999997</v>
      </c>
      <c r="E258" s="43">
        <v>8.4000000000000005E-2</v>
      </c>
      <c r="F258" s="43">
        <v>0</v>
      </c>
      <c r="G258" s="43">
        <v>0.109</v>
      </c>
      <c r="H258" s="43">
        <v>1</v>
      </c>
    </row>
    <row r="259" spans="1:8" x14ac:dyDescent="0.2">
      <c r="A259" s="34" t="s">
        <v>21</v>
      </c>
      <c r="B259" s="43">
        <v>0.217</v>
      </c>
      <c r="C259" s="43">
        <v>0.377</v>
      </c>
      <c r="D259" s="43">
        <v>0.27399999999999997</v>
      </c>
      <c r="E259" s="43">
        <v>6.6000000000000003E-2</v>
      </c>
      <c r="F259" s="43">
        <v>9.0000000000000011E-3</v>
      </c>
      <c r="G259" s="43">
        <v>5.7000000000000002E-2</v>
      </c>
      <c r="H259" s="43">
        <v>1</v>
      </c>
    </row>
    <row r="260" spans="1:8" x14ac:dyDescent="0.2">
      <c r="A260" s="34" t="s">
        <v>22</v>
      </c>
      <c r="B260" s="43">
        <v>0.37200000000000005</v>
      </c>
      <c r="C260" s="43">
        <v>0.33299999999999996</v>
      </c>
      <c r="D260" s="43">
        <v>0.16699999999999998</v>
      </c>
      <c r="E260" s="43">
        <v>0.09</v>
      </c>
      <c r="F260" s="43">
        <v>0</v>
      </c>
      <c r="G260" s="43">
        <v>3.7999999999999999E-2</v>
      </c>
      <c r="H260" s="43">
        <v>1</v>
      </c>
    </row>
    <row r="261" spans="1:8" x14ac:dyDescent="0.2">
      <c r="A261" s="34" t="s">
        <v>23</v>
      </c>
      <c r="B261" s="43">
        <v>0.33299999999999996</v>
      </c>
      <c r="C261" s="43">
        <v>0.16699999999999998</v>
      </c>
      <c r="D261" s="43">
        <v>0.111</v>
      </c>
      <c r="E261" s="43">
        <v>0.27800000000000002</v>
      </c>
      <c r="F261" s="43">
        <v>0</v>
      </c>
      <c r="G261" s="43">
        <v>0.111</v>
      </c>
      <c r="H261" s="43">
        <v>1</v>
      </c>
    </row>
    <row r="262" spans="1:8" x14ac:dyDescent="0.2">
      <c r="A262" s="34" t="s">
        <v>93</v>
      </c>
      <c r="B262" s="43">
        <v>0</v>
      </c>
      <c r="C262" s="43">
        <v>1</v>
      </c>
      <c r="D262" s="43">
        <v>0</v>
      </c>
      <c r="E262" s="43">
        <v>0</v>
      </c>
      <c r="F262" s="43">
        <v>0</v>
      </c>
      <c r="G262" s="43">
        <v>0</v>
      </c>
      <c r="H262" s="43">
        <v>1</v>
      </c>
    </row>
    <row r="263" spans="1:8" ht="24" x14ac:dyDescent="0.2">
      <c r="A263" s="34" t="s">
        <v>111</v>
      </c>
      <c r="B263" s="43">
        <v>0.41899999999999998</v>
      </c>
      <c r="C263" s="43">
        <v>0.38700000000000001</v>
      </c>
      <c r="D263" s="43">
        <v>3.2000000000000001E-2</v>
      </c>
      <c r="E263" s="43">
        <v>0.129</v>
      </c>
      <c r="F263" s="43">
        <v>0</v>
      </c>
      <c r="G263" s="43">
        <v>3.2000000000000001E-2</v>
      </c>
      <c r="H263" s="43">
        <v>1</v>
      </c>
    </row>
    <row r="264" spans="1:8" x14ac:dyDescent="0.2">
      <c r="A264" s="35" t="s">
        <v>38</v>
      </c>
      <c r="B264" s="43">
        <v>0.315</v>
      </c>
      <c r="C264" s="43">
        <v>0.28800000000000003</v>
      </c>
      <c r="D264" s="43">
        <v>0.21600000000000003</v>
      </c>
      <c r="E264" s="43">
        <v>0.10199999999999999</v>
      </c>
      <c r="F264" s="43">
        <v>3.0000000000000001E-3</v>
      </c>
      <c r="G264" s="43">
        <v>7.2999999999999995E-2</v>
      </c>
      <c r="H264" s="43">
        <v>1</v>
      </c>
    </row>
    <row r="266" spans="1:8" x14ac:dyDescent="0.2">
      <c r="A266" s="15" t="s">
        <v>142</v>
      </c>
    </row>
    <row r="267" spans="1:8" x14ac:dyDescent="0.2">
      <c r="A267" s="89" t="s">
        <v>133</v>
      </c>
      <c r="B267" s="91" t="s">
        <v>92</v>
      </c>
      <c r="C267" s="92"/>
      <c r="D267" s="92"/>
      <c r="E267" s="92"/>
      <c r="F267" s="92"/>
      <c r="G267" s="92"/>
      <c r="H267" s="93"/>
    </row>
    <row r="268" spans="1:8" ht="36" x14ac:dyDescent="0.2">
      <c r="A268" s="90"/>
      <c r="B268" s="36" t="s">
        <v>20</v>
      </c>
      <c r="C268" s="36" t="s">
        <v>21</v>
      </c>
      <c r="D268" s="36" t="s">
        <v>22</v>
      </c>
      <c r="E268" s="36" t="s">
        <v>23</v>
      </c>
      <c r="F268" s="36" t="s">
        <v>93</v>
      </c>
      <c r="G268" s="36" t="s">
        <v>111</v>
      </c>
      <c r="H268" s="37" t="s">
        <v>38</v>
      </c>
    </row>
    <row r="269" spans="1:8" x14ac:dyDescent="0.2">
      <c r="A269" s="34" t="s">
        <v>20</v>
      </c>
      <c r="B269" s="43">
        <v>0.10800000000000001</v>
      </c>
      <c r="C269" s="43">
        <v>5.9000000000000004E-2</v>
      </c>
      <c r="D269" s="43">
        <v>8.900000000000001E-2</v>
      </c>
      <c r="E269" s="43">
        <v>2.7000000000000003E-2</v>
      </c>
      <c r="F269" s="43">
        <v>0</v>
      </c>
      <c r="G269" s="43">
        <v>3.5000000000000003E-2</v>
      </c>
      <c r="H269" s="43">
        <v>0.32100000000000001</v>
      </c>
    </row>
    <row r="270" spans="1:8" x14ac:dyDescent="0.2">
      <c r="A270" s="34" t="s">
        <v>21</v>
      </c>
      <c r="B270" s="43">
        <v>6.2E-2</v>
      </c>
      <c r="C270" s="43">
        <v>0.10800000000000001</v>
      </c>
      <c r="D270" s="43">
        <v>7.8E-2</v>
      </c>
      <c r="E270" s="43">
        <v>1.9E-2</v>
      </c>
      <c r="F270" s="43">
        <v>3.0000000000000001E-3</v>
      </c>
      <c r="G270" s="43">
        <v>1.6E-2</v>
      </c>
      <c r="H270" s="43">
        <v>0.28600000000000003</v>
      </c>
    </row>
    <row r="271" spans="1:8" x14ac:dyDescent="0.2">
      <c r="A271" s="34" t="s">
        <v>22</v>
      </c>
      <c r="B271" s="43">
        <v>7.8E-2</v>
      </c>
      <c r="C271" s="43">
        <v>7.0000000000000007E-2</v>
      </c>
      <c r="D271" s="43">
        <v>3.5000000000000003E-2</v>
      </c>
      <c r="E271" s="43">
        <v>1.9E-2</v>
      </c>
      <c r="F271" s="43">
        <v>0</v>
      </c>
      <c r="G271" s="43">
        <v>8.0000000000000002E-3</v>
      </c>
      <c r="H271" s="43">
        <v>0.21</v>
      </c>
    </row>
    <row r="272" spans="1:8" x14ac:dyDescent="0.2">
      <c r="A272" s="34" t="s">
        <v>23</v>
      </c>
      <c r="B272" s="43">
        <v>3.2000000000000001E-2</v>
      </c>
      <c r="C272" s="43">
        <v>1.6E-2</v>
      </c>
      <c r="D272" s="43">
        <v>1.1000000000000001E-2</v>
      </c>
      <c r="E272" s="43">
        <v>2.7000000000000003E-2</v>
      </c>
      <c r="F272" s="43">
        <v>0</v>
      </c>
      <c r="G272" s="43">
        <v>1.1000000000000001E-2</v>
      </c>
      <c r="H272" s="43">
        <v>9.6999999999999989E-2</v>
      </c>
    </row>
    <row r="273" spans="1:8" x14ac:dyDescent="0.2">
      <c r="A273" s="34" t="s">
        <v>93</v>
      </c>
      <c r="B273" s="43">
        <v>0</v>
      </c>
      <c r="C273" s="43">
        <v>3.0000000000000001E-3</v>
      </c>
      <c r="D273" s="43">
        <v>0</v>
      </c>
      <c r="E273" s="43">
        <v>0</v>
      </c>
      <c r="F273" s="43">
        <v>0</v>
      </c>
      <c r="G273" s="43">
        <v>0</v>
      </c>
      <c r="H273" s="43">
        <v>3.0000000000000001E-3</v>
      </c>
    </row>
    <row r="274" spans="1:8" ht="24" x14ac:dyDescent="0.2">
      <c r="A274" s="34" t="s">
        <v>111</v>
      </c>
      <c r="B274" s="43">
        <v>3.5000000000000003E-2</v>
      </c>
      <c r="C274" s="43">
        <v>3.2000000000000001E-2</v>
      </c>
      <c r="D274" s="43">
        <v>3.0000000000000001E-3</v>
      </c>
      <c r="E274" s="43">
        <v>1.1000000000000001E-2</v>
      </c>
      <c r="F274" s="43">
        <v>0</v>
      </c>
      <c r="G274" s="43">
        <v>3.0000000000000001E-3</v>
      </c>
      <c r="H274" s="43">
        <v>8.4000000000000005E-2</v>
      </c>
    </row>
    <row r="275" spans="1:8" x14ac:dyDescent="0.2">
      <c r="A275" s="35" t="s">
        <v>38</v>
      </c>
      <c r="B275" s="43">
        <v>0.315</v>
      </c>
      <c r="C275" s="43">
        <v>0.28800000000000003</v>
      </c>
      <c r="D275" s="43">
        <v>0.21600000000000003</v>
      </c>
      <c r="E275" s="43">
        <v>0.10199999999999999</v>
      </c>
      <c r="F275" s="43">
        <v>3.0000000000000001E-3</v>
      </c>
      <c r="G275" s="43">
        <v>7.2999999999999995E-2</v>
      </c>
      <c r="H275" s="43">
        <v>1</v>
      </c>
    </row>
    <row r="277" spans="1:8" x14ac:dyDescent="0.2">
      <c r="A277" s="19" t="s">
        <v>97</v>
      </c>
    </row>
    <row r="278" spans="1:8" ht="12.75" customHeight="1" x14ac:dyDescent="0.2">
      <c r="A278" s="89" t="s">
        <v>133</v>
      </c>
      <c r="B278" s="91" t="s">
        <v>92</v>
      </c>
      <c r="C278" s="92"/>
      <c r="D278" s="92"/>
      <c r="E278" s="92"/>
      <c r="F278" s="92"/>
      <c r="G278" s="92"/>
      <c r="H278" s="93"/>
    </row>
    <row r="279" spans="1:8" ht="36" x14ac:dyDescent="0.2">
      <c r="A279" s="90"/>
      <c r="B279" s="36" t="s">
        <v>20</v>
      </c>
      <c r="C279" s="36" t="s">
        <v>21</v>
      </c>
      <c r="D279" s="36" t="s">
        <v>22</v>
      </c>
      <c r="E279" s="36" t="s">
        <v>23</v>
      </c>
      <c r="F279" s="36" t="s">
        <v>93</v>
      </c>
      <c r="G279" s="36" t="s">
        <v>111</v>
      </c>
      <c r="H279" s="37" t="s">
        <v>38</v>
      </c>
    </row>
    <row r="280" spans="1:8" x14ac:dyDescent="0.2">
      <c r="A280" s="34" t="s">
        <v>20</v>
      </c>
      <c r="B280" s="46">
        <f>34736*B269</f>
        <v>3751.4880000000003</v>
      </c>
      <c r="C280" s="46">
        <f t="shared" ref="C280:H280" si="23">34736*C269</f>
        <v>2049.424</v>
      </c>
      <c r="D280" s="46">
        <f t="shared" si="23"/>
        <v>3091.5040000000004</v>
      </c>
      <c r="E280" s="46">
        <f t="shared" si="23"/>
        <v>937.87200000000007</v>
      </c>
      <c r="F280" s="46">
        <f t="shared" si="23"/>
        <v>0</v>
      </c>
      <c r="G280" s="46">
        <f t="shared" si="23"/>
        <v>1215.7600000000002</v>
      </c>
      <c r="H280" s="46">
        <f t="shared" si="23"/>
        <v>11150.255999999999</v>
      </c>
    </row>
    <row r="281" spans="1:8" x14ac:dyDescent="0.2">
      <c r="A281" s="34" t="s">
        <v>21</v>
      </c>
      <c r="B281" s="46">
        <f t="shared" ref="B281:H281" si="24">34736*B270</f>
        <v>2153.6320000000001</v>
      </c>
      <c r="C281" s="46">
        <f t="shared" si="24"/>
        <v>3751.4880000000003</v>
      </c>
      <c r="D281" s="46">
        <f t="shared" si="24"/>
        <v>2709.4079999999999</v>
      </c>
      <c r="E281" s="46">
        <f t="shared" si="24"/>
        <v>659.98400000000004</v>
      </c>
      <c r="F281" s="46">
        <f t="shared" si="24"/>
        <v>104.208</v>
      </c>
      <c r="G281" s="46">
        <f t="shared" si="24"/>
        <v>555.77600000000007</v>
      </c>
      <c r="H281" s="46">
        <f t="shared" si="24"/>
        <v>9934.496000000001</v>
      </c>
    </row>
    <row r="282" spans="1:8" x14ac:dyDescent="0.2">
      <c r="A282" s="34" t="s">
        <v>22</v>
      </c>
      <c r="B282" s="46">
        <f t="shared" ref="B282:H282" si="25">34736*B271</f>
        <v>2709.4079999999999</v>
      </c>
      <c r="C282" s="46">
        <f t="shared" si="25"/>
        <v>2431.5200000000004</v>
      </c>
      <c r="D282" s="46">
        <f t="shared" si="25"/>
        <v>1215.7600000000002</v>
      </c>
      <c r="E282" s="46">
        <f t="shared" si="25"/>
        <v>659.98400000000004</v>
      </c>
      <c r="F282" s="46">
        <f t="shared" si="25"/>
        <v>0</v>
      </c>
      <c r="G282" s="46">
        <f t="shared" si="25"/>
        <v>277.88800000000003</v>
      </c>
      <c r="H282" s="46">
        <f t="shared" si="25"/>
        <v>7294.5599999999995</v>
      </c>
    </row>
    <row r="283" spans="1:8" x14ac:dyDescent="0.2">
      <c r="A283" s="34" t="s">
        <v>23</v>
      </c>
      <c r="B283" s="46">
        <f t="shared" ref="B283:H283" si="26">34736*B272</f>
        <v>1111.5520000000001</v>
      </c>
      <c r="C283" s="46">
        <f t="shared" si="26"/>
        <v>555.77600000000007</v>
      </c>
      <c r="D283" s="46">
        <f t="shared" si="26"/>
        <v>382.09600000000006</v>
      </c>
      <c r="E283" s="46">
        <f t="shared" si="26"/>
        <v>937.87200000000007</v>
      </c>
      <c r="F283" s="46">
        <f t="shared" si="26"/>
        <v>0</v>
      </c>
      <c r="G283" s="46">
        <f t="shared" si="26"/>
        <v>382.09600000000006</v>
      </c>
      <c r="H283" s="46">
        <f t="shared" si="26"/>
        <v>3369.3919999999998</v>
      </c>
    </row>
    <row r="284" spans="1:8" x14ac:dyDescent="0.2">
      <c r="A284" s="34" t="s">
        <v>93</v>
      </c>
      <c r="B284" s="46">
        <f t="shared" ref="B284:H284" si="27">34736*B273</f>
        <v>0</v>
      </c>
      <c r="C284" s="46">
        <f t="shared" si="27"/>
        <v>104.208</v>
      </c>
      <c r="D284" s="46">
        <f t="shared" si="27"/>
        <v>0</v>
      </c>
      <c r="E284" s="46">
        <f t="shared" si="27"/>
        <v>0</v>
      </c>
      <c r="F284" s="46">
        <f t="shared" si="27"/>
        <v>0</v>
      </c>
      <c r="G284" s="46">
        <f t="shared" si="27"/>
        <v>0</v>
      </c>
      <c r="H284" s="46">
        <f t="shared" si="27"/>
        <v>104.208</v>
      </c>
    </row>
    <row r="285" spans="1:8" ht="24" x14ac:dyDescent="0.2">
      <c r="A285" s="42" t="s">
        <v>111</v>
      </c>
      <c r="B285" s="46">
        <f t="shared" ref="B285:H285" si="28">34736*B274</f>
        <v>1215.7600000000002</v>
      </c>
      <c r="C285" s="46">
        <f t="shared" si="28"/>
        <v>1111.5520000000001</v>
      </c>
      <c r="D285" s="46">
        <f t="shared" si="28"/>
        <v>104.208</v>
      </c>
      <c r="E285" s="46">
        <f t="shared" si="28"/>
        <v>382.09600000000006</v>
      </c>
      <c r="F285" s="46">
        <f t="shared" si="28"/>
        <v>0</v>
      </c>
      <c r="G285" s="46">
        <f t="shared" si="28"/>
        <v>104.208</v>
      </c>
      <c r="H285" s="46">
        <f t="shared" si="28"/>
        <v>2917.8240000000001</v>
      </c>
    </row>
    <row r="286" spans="1:8" x14ac:dyDescent="0.2">
      <c r="A286" s="35" t="s">
        <v>38</v>
      </c>
      <c r="B286" s="46">
        <f t="shared" ref="B286:H286" si="29">34736*B275</f>
        <v>10941.84</v>
      </c>
      <c r="C286" s="46">
        <f t="shared" si="29"/>
        <v>10003.968000000001</v>
      </c>
      <c r="D286" s="46">
        <f t="shared" si="29"/>
        <v>7502.9760000000006</v>
      </c>
      <c r="E286" s="46">
        <f t="shared" si="29"/>
        <v>3543.0719999999997</v>
      </c>
      <c r="F286" s="46">
        <f t="shared" si="29"/>
        <v>104.208</v>
      </c>
      <c r="G286" s="46">
        <f t="shared" si="29"/>
        <v>2535.7280000000001</v>
      </c>
      <c r="H286" s="46">
        <f t="shared" si="29"/>
        <v>34736</v>
      </c>
    </row>
    <row r="290" spans="1:8" x14ac:dyDescent="0.2">
      <c r="A290" s="25" t="s">
        <v>181</v>
      </c>
    </row>
    <row r="291" spans="1:8" x14ac:dyDescent="0.2">
      <c r="A291" s="28" t="s">
        <v>148</v>
      </c>
    </row>
    <row r="292" spans="1:8" x14ac:dyDescent="0.2">
      <c r="A292" s="19" t="s">
        <v>5</v>
      </c>
    </row>
    <row r="293" spans="1:8" x14ac:dyDescent="0.2">
      <c r="A293" s="89" t="s">
        <v>133</v>
      </c>
      <c r="B293" s="91" t="s">
        <v>92</v>
      </c>
      <c r="C293" s="92"/>
      <c r="D293" s="92"/>
      <c r="E293" s="92"/>
      <c r="F293" s="92"/>
      <c r="G293" s="92"/>
      <c r="H293" s="93"/>
    </row>
    <row r="294" spans="1:8" ht="36" x14ac:dyDescent="0.2">
      <c r="A294" s="90"/>
      <c r="B294" s="11" t="s">
        <v>20</v>
      </c>
      <c r="C294" s="11" t="s">
        <v>21</v>
      </c>
      <c r="D294" s="11" t="s">
        <v>22</v>
      </c>
      <c r="E294" s="11" t="s">
        <v>23</v>
      </c>
      <c r="F294" s="11" t="s">
        <v>93</v>
      </c>
      <c r="G294" s="11" t="s">
        <v>111</v>
      </c>
      <c r="H294" s="16" t="s">
        <v>38</v>
      </c>
    </row>
    <row r="295" spans="1:8" x14ac:dyDescent="0.2">
      <c r="A295" s="7" t="s">
        <v>20</v>
      </c>
      <c r="B295" s="11">
        <v>145</v>
      </c>
      <c r="C295" s="11">
        <v>66</v>
      </c>
      <c r="D295" s="11">
        <v>40</v>
      </c>
      <c r="E295" s="11">
        <v>15</v>
      </c>
      <c r="F295" s="11">
        <v>0</v>
      </c>
      <c r="G295" s="11">
        <v>19</v>
      </c>
      <c r="H295" s="16">
        <v>286</v>
      </c>
    </row>
    <row r="296" spans="1:8" x14ac:dyDescent="0.2">
      <c r="A296" s="7" t="s">
        <v>21</v>
      </c>
      <c r="B296" s="11">
        <v>70</v>
      </c>
      <c r="C296" s="11">
        <v>133</v>
      </c>
      <c r="D296" s="11">
        <v>34</v>
      </c>
      <c r="E296" s="11">
        <v>21</v>
      </c>
      <c r="F296" s="11">
        <v>1</v>
      </c>
      <c r="G296" s="11">
        <v>9</v>
      </c>
      <c r="H296" s="16">
        <v>268</v>
      </c>
    </row>
    <row r="297" spans="1:8" x14ac:dyDescent="0.2">
      <c r="A297" s="7" t="s">
        <v>22</v>
      </c>
      <c r="B297" s="11">
        <v>34</v>
      </c>
      <c r="C297" s="11">
        <v>30</v>
      </c>
      <c r="D297" s="11">
        <v>21</v>
      </c>
      <c r="E297" s="11">
        <v>10</v>
      </c>
      <c r="F297" s="11">
        <v>0</v>
      </c>
      <c r="G297" s="11">
        <v>4</v>
      </c>
      <c r="H297" s="16">
        <v>99</v>
      </c>
    </row>
    <row r="298" spans="1:8" x14ac:dyDescent="0.2">
      <c r="A298" s="7" t="s">
        <v>23</v>
      </c>
      <c r="B298" s="11">
        <v>19</v>
      </c>
      <c r="C298" s="11">
        <v>15</v>
      </c>
      <c r="D298" s="11">
        <v>6</v>
      </c>
      <c r="E298" s="11">
        <v>34</v>
      </c>
      <c r="F298" s="11">
        <v>0</v>
      </c>
      <c r="G298" s="11">
        <v>4</v>
      </c>
      <c r="H298" s="16">
        <v>78</v>
      </c>
    </row>
    <row r="299" spans="1:8" x14ac:dyDescent="0.2">
      <c r="A299" s="7" t="s">
        <v>93</v>
      </c>
      <c r="B299" s="11">
        <v>0</v>
      </c>
      <c r="C299" s="11">
        <v>1</v>
      </c>
      <c r="D299" s="11">
        <v>0</v>
      </c>
      <c r="E299" s="11">
        <v>1</v>
      </c>
      <c r="F299" s="11">
        <v>0</v>
      </c>
      <c r="G299" s="11">
        <v>0</v>
      </c>
      <c r="H299" s="16">
        <v>2</v>
      </c>
    </row>
    <row r="300" spans="1:8" ht="24" x14ac:dyDescent="0.2">
      <c r="A300" s="7" t="s">
        <v>111</v>
      </c>
      <c r="B300" s="11">
        <v>18</v>
      </c>
      <c r="C300" s="11">
        <v>15</v>
      </c>
      <c r="D300" s="11">
        <v>2</v>
      </c>
      <c r="E300" s="11">
        <v>5</v>
      </c>
      <c r="F300" s="11">
        <v>0</v>
      </c>
      <c r="G300" s="11">
        <v>1</v>
      </c>
      <c r="H300" s="16">
        <v>41</v>
      </c>
    </row>
    <row r="301" spans="1:8" x14ac:dyDescent="0.2">
      <c r="A301" s="10" t="s">
        <v>38</v>
      </c>
      <c r="B301" s="16">
        <v>286</v>
      </c>
      <c r="C301" s="16">
        <v>260</v>
      </c>
      <c r="D301" s="16">
        <v>103</v>
      </c>
      <c r="E301" s="16">
        <v>86</v>
      </c>
      <c r="F301" s="16">
        <v>1</v>
      </c>
      <c r="G301" s="16">
        <v>37</v>
      </c>
      <c r="H301" s="16">
        <v>774</v>
      </c>
    </row>
    <row r="303" spans="1:8" x14ac:dyDescent="0.2">
      <c r="A303" s="15" t="s">
        <v>56</v>
      </c>
    </row>
    <row r="304" spans="1:8" x14ac:dyDescent="0.2">
      <c r="A304" s="89" t="s">
        <v>133</v>
      </c>
      <c r="B304" s="91" t="s">
        <v>92</v>
      </c>
      <c r="C304" s="92"/>
      <c r="D304" s="92"/>
      <c r="E304" s="92"/>
      <c r="F304" s="92"/>
      <c r="G304" s="92"/>
      <c r="H304" s="93"/>
    </row>
    <row r="305" spans="1:10" ht="36" x14ac:dyDescent="0.2">
      <c r="A305" s="90"/>
      <c r="B305" s="36" t="s">
        <v>20</v>
      </c>
      <c r="C305" s="36" t="s">
        <v>21</v>
      </c>
      <c r="D305" s="36" t="s">
        <v>22</v>
      </c>
      <c r="E305" s="36" t="s">
        <v>23</v>
      </c>
      <c r="F305" s="36" t="s">
        <v>93</v>
      </c>
      <c r="G305" s="36" t="s">
        <v>111</v>
      </c>
      <c r="H305" s="37" t="s">
        <v>38</v>
      </c>
    </row>
    <row r="306" spans="1:10" x14ac:dyDescent="0.2">
      <c r="A306" s="34" t="s">
        <v>20</v>
      </c>
      <c r="B306" s="43">
        <v>0.50700000000000001</v>
      </c>
      <c r="C306" s="43">
        <v>0.23100000000000001</v>
      </c>
      <c r="D306" s="43">
        <v>0.14000000000000001</v>
      </c>
      <c r="E306" s="43">
        <v>5.2000000000000005E-2</v>
      </c>
      <c r="F306" s="43">
        <v>0</v>
      </c>
      <c r="G306" s="43">
        <v>6.6000000000000003E-2</v>
      </c>
      <c r="H306" s="43">
        <v>1</v>
      </c>
    </row>
    <row r="307" spans="1:10" x14ac:dyDescent="0.2">
      <c r="A307" s="34" t="s">
        <v>21</v>
      </c>
      <c r="B307" s="43">
        <v>0.26100000000000001</v>
      </c>
      <c r="C307" s="43">
        <v>0.496</v>
      </c>
      <c r="D307" s="43">
        <v>0.127</v>
      </c>
      <c r="E307" s="43">
        <v>7.8E-2</v>
      </c>
      <c r="F307" s="43">
        <v>4.0000000000000001E-3</v>
      </c>
      <c r="G307" s="43">
        <v>3.4000000000000002E-2</v>
      </c>
      <c r="H307" s="43">
        <v>1</v>
      </c>
    </row>
    <row r="308" spans="1:10" x14ac:dyDescent="0.2">
      <c r="A308" s="34" t="s">
        <v>22</v>
      </c>
      <c r="B308" s="43">
        <v>0.34299999999999997</v>
      </c>
      <c r="C308" s="43">
        <v>0.30299999999999999</v>
      </c>
      <c r="D308" s="43">
        <v>0.21199999999999999</v>
      </c>
      <c r="E308" s="43">
        <v>0.10099999999999999</v>
      </c>
      <c r="F308" s="43">
        <v>0</v>
      </c>
      <c r="G308" s="43">
        <v>0.04</v>
      </c>
      <c r="H308" s="43">
        <v>1</v>
      </c>
    </row>
    <row r="309" spans="1:10" x14ac:dyDescent="0.2">
      <c r="A309" s="34" t="s">
        <v>23</v>
      </c>
      <c r="B309" s="43">
        <v>0.24399999999999999</v>
      </c>
      <c r="C309" s="43">
        <v>0.192</v>
      </c>
      <c r="D309" s="43">
        <v>7.6999999999999999E-2</v>
      </c>
      <c r="E309" s="43">
        <v>0.436</v>
      </c>
      <c r="F309" s="43">
        <v>0</v>
      </c>
      <c r="G309" s="43">
        <v>5.0999999999999997E-2</v>
      </c>
      <c r="H309" s="43">
        <v>1</v>
      </c>
    </row>
    <row r="310" spans="1:10" x14ac:dyDescent="0.2">
      <c r="A310" s="34" t="s">
        <v>93</v>
      </c>
      <c r="B310" s="43">
        <v>0</v>
      </c>
      <c r="C310" s="43">
        <v>0.5</v>
      </c>
      <c r="D310" s="43">
        <v>0</v>
      </c>
      <c r="E310" s="43">
        <v>0.5</v>
      </c>
      <c r="F310" s="43">
        <v>0</v>
      </c>
      <c r="G310" s="43">
        <v>0</v>
      </c>
      <c r="H310" s="43">
        <v>1</v>
      </c>
      <c r="J310" s="45"/>
    </row>
    <row r="311" spans="1:10" ht="24" x14ac:dyDescent="0.2">
      <c r="A311" s="34" t="s">
        <v>111</v>
      </c>
      <c r="B311" s="43">
        <v>0.439</v>
      </c>
      <c r="C311" s="43">
        <v>0.36599999999999999</v>
      </c>
      <c r="D311" s="43">
        <v>4.9000000000000002E-2</v>
      </c>
      <c r="E311" s="43">
        <v>0.122</v>
      </c>
      <c r="F311" s="43">
        <v>0</v>
      </c>
      <c r="G311" s="43">
        <v>2.4E-2</v>
      </c>
      <c r="H311" s="43">
        <v>1</v>
      </c>
    </row>
    <row r="312" spans="1:10" x14ac:dyDescent="0.2">
      <c r="A312" s="35" t="s">
        <v>38</v>
      </c>
      <c r="B312" s="43">
        <v>0.37</v>
      </c>
      <c r="C312" s="43">
        <v>0.33600000000000002</v>
      </c>
      <c r="D312" s="43">
        <v>0.13300000000000001</v>
      </c>
      <c r="E312" s="43">
        <v>0.111</v>
      </c>
      <c r="F312" s="43">
        <v>1E-3</v>
      </c>
      <c r="G312" s="43">
        <v>4.8000000000000001E-2</v>
      </c>
      <c r="H312" s="43">
        <v>1</v>
      </c>
    </row>
    <row r="314" spans="1:10" x14ac:dyDescent="0.2">
      <c r="A314" s="15" t="s">
        <v>142</v>
      </c>
    </row>
    <row r="315" spans="1:10" x14ac:dyDescent="0.2">
      <c r="A315" s="89" t="s">
        <v>133</v>
      </c>
      <c r="B315" s="91" t="s">
        <v>92</v>
      </c>
      <c r="C315" s="92"/>
      <c r="D315" s="92"/>
      <c r="E315" s="92"/>
      <c r="F315" s="92"/>
      <c r="G315" s="92"/>
      <c r="H315" s="93"/>
    </row>
    <row r="316" spans="1:10" ht="36" x14ac:dyDescent="0.2">
      <c r="A316" s="90"/>
      <c r="B316" s="36" t="s">
        <v>20</v>
      </c>
      <c r="C316" s="36" t="s">
        <v>21</v>
      </c>
      <c r="D316" s="36" t="s">
        <v>22</v>
      </c>
      <c r="E316" s="36" t="s">
        <v>23</v>
      </c>
      <c r="F316" s="36" t="s">
        <v>93</v>
      </c>
      <c r="G316" s="36" t="s">
        <v>111</v>
      </c>
      <c r="H316" s="37" t="s">
        <v>38</v>
      </c>
    </row>
    <row r="317" spans="1:10" x14ac:dyDescent="0.2">
      <c r="A317" s="34" t="s">
        <v>20</v>
      </c>
      <c r="B317" s="43">
        <v>0.187</v>
      </c>
      <c r="C317" s="43">
        <v>8.5000000000000006E-2</v>
      </c>
      <c r="D317" s="43">
        <v>5.2000000000000005E-2</v>
      </c>
      <c r="E317" s="43">
        <v>1.9E-2</v>
      </c>
      <c r="F317" s="43">
        <v>0</v>
      </c>
      <c r="G317" s="43">
        <v>2.5000000000000001E-2</v>
      </c>
      <c r="H317" s="43">
        <v>0.37</v>
      </c>
    </row>
    <row r="318" spans="1:10" x14ac:dyDescent="0.2">
      <c r="A318" s="34" t="s">
        <v>21</v>
      </c>
      <c r="B318" s="43">
        <v>0.09</v>
      </c>
      <c r="C318" s="43">
        <v>0.17199999999999999</v>
      </c>
      <c r="D318" s="43">
        <v>4.4000000000000004E-2</v>
      </c>
      <c r="E318" s="43">
        <v>2.7000000000000003E-2</v>
      </c>
      <c r="F318" s="43">
        <v>1E-3</v>
      </c>
      <c r="G318" s="43">
        <v>1.2E-2</v>
      </c>
      <c r="H318" s="43">
        <v>0.34600000000000003</v>
      </c>
    </row>
    <row r="319" spans="1:10" x14ac:dyDescent="0.2">
      <c r="A319" s="34" t="s">
        <v>22</v>
      </c>
      <c r="B319" s="43">
        <v>4.4000000000000004E-2</v>
      </c>
      <c r="C319" s="43">
        <v>3.9E-2</v>
      </c>
      <c r="D319" s="43">
        <v>2.7000000000000003E-2</v>
      </c>
      <c r="E319" s="43">
        <v>1.3000000000000001E-2</v>
      </c>
      <c r="F319" s="43">
        <v>0</v>
      </c>
      <c r="G319" s="43">
        <v>5.0000000000000001E-3</v>
      </c>
      <c r="H319" s="43">
        <v>0.128</v>
      </c>
    </row>
    <row r="320" spans="1:10" x14ac:dyDescent="0.2">
      <c r="A320" s="34" t="s">
        <v>23</v>
      </c>
      <c r="B320" s="43">
        <v>2.5000000000000001E-2</v>
      </c>
      <c r="C320" s="43">
        <v>1.9E-2</v>
      </c>
      <c r="D320" s="43">
        <v>8.0000000000000002E-3</v>
      </c>
      <c r="E320" s="43">
        <v>4.4000000000000004E-2</v>
      </c>
      <c r="F320" s="43">
        <v>0</v>
      </c>
      <c r="G320" s="43">
        <v>5.0000000000000001E-3</v>
      </c>
      <c r="H320" s="43">
        <v>0.10099999999999999</v>
      </c>
    </row>
    <row r="321" spans="1:8" x14ac:dyDescent="0.2">
      <c r="A321" s="34" t="s">
        <v>93</v>
      </c>
      <c r="B321" s="43">
        <v>0</v>
      </c>
      <c r="C321" s="43">
        <v>1E-3</v>
      </c>
      <c r="D321" s="43">
        <v>0</v>
      </c>
      <c r="E321" s="43">
        <v>1E-3</v>
      </c>
      <c r="F321" s="43">
        <v>0</v>
      </c>
      <c r="G321" s="43">
        <v>0</v>
      </c>
      <c r="H321" s="43">
        <v>3.0000000000000001E-3</v>
      </c>
    </row>
    <row r="322" spans="1:8" ht="24" x14ac:dyDescent="0.2">
      <c r="A322" s="34" t="s">
        <v>111</v>
      </c>
      <c r="B322" s="43">
        <v>2.3E-2</v>
      </c>
      <c r="C322" s="43">
        <v>1.9E-2</v>
      </c>
      <c r="D322" s="43">
        <v>3.0000000000000001E-3</v>
      </c>
      <c r="E322" s="43">
        <v>6.0000000000000001E-3</v>
      </c>
      <c r="F322" s="43">
        <v>0</v>
      </c>
      <c r="G322" s="43">
        <v>1E-3</v>
      </c>
      <c r="H322" s="43">
        <v>5.2999999999999999E-2</v>
      </c>
    </row>
    <row r="323" spans="1:8" x14ac:dyDescent="0.2">
      <c r="A323" s="35" t="s">
        <v>38</v>
      </c>
      <c r="B323" s="43">
        <v>0.37</v>
      </c>
      <c r="C323" s="43">
        <v>0.33600000000000002</v>
      </c>
      <c r="D323" s="43">
        <v>0.13300000000000001</v>
      </c>
      <c r="E323" s="43">
        <v>0.111</v>
      </c>
      <c r="F323" s="43">
        <v>1E-3</v>
      </c>
      <c r="G323" s="43">
        <v>4.8000000000000001E-2</v>
      </c>
      <c r="H323" s="43">
        <v>1</v>
      </c>
    </row>
    <row r="325" spans="1:8" x14ac:dyDescent="0.2">
      <c r="A325" s="19" t="s">
        <v>97</v>
      </c>
    </row>
    <row r="326" spans="1:8" x14ac:dyDescent="0.2">
      <c r="A326" s="89" t="s">
        <v>133</v>
      </c>
      <c r="B326" s="91" t="s">
        <v>92</v>
      </c>
      <c r="C326" s="92"/>
      <c r="D326" s="92"/>
      <c r="E326" s="92"/>
      <c r="F326" s="92"/>
      <c r="G326" s="92"/>
      <c r="H326" s="93"/>
    </row>
    <row r="327" spans="1:8" ht="36" x14ac:dyDescent="0.2">
      <c r="A327" s="90"/>
      <c r="B327" s="36" t="s">
        <v>20</v>
      </c>
      <c r="C327" s="36" t="s">
        <v>21</v>
      </c>
      <c r="D327" s="36" t="s">
        <v>22</v>
      </c>
      <c r="E327" s="36" t="s">
        <v>23</v>
      </c>
      <c r="F327" s="36" t="s">
        <v>93</v>
      </c>
      <c r="G327" s="36" t="s">
        <v>111</v>
      </c>
      <c r="H327" s="37" t="s">
        <v>38</v>
      </c>
    </row>
    <row r="328" spans="1:8" x14ac:dyDescent="0.2">
      <c r="A328" s="34" t="s">
        <v>20</v>
      </c>
      <c r="B328" s="46">
        <f t="shared" ref="B328:H333" si="30">(34736+42721)*B317</f>
        <v>14484.459000000001</v>
      </c>
      <c r="C328" s="46">
        <f t="shared" si="30"/>
        <v>6583.8450000000003</v>
      </c>
      <c r="D328" s="46">
        <f t="shared" si="30"/>
        <v>4027.7640000000006</v>
      </c>
      <c r="E328" s="46">
        <f t="shared" si="30"/>
        <v>1471.683</v>
      </c>
      <c r="F328" s="46">
        <f t="shared" si="30"/>
        <v>0</v>
      </c>
      <c r="G328" s="46">
        <f t="shared" si="30"/>
        <v>1936.4250000000002</v>
      </c>
      <c r="H328" s="46">
        <f t="shared" si="30"/>
        <v>28659.09</v>
      </c>
    </row>
    <row r="329" spans="1:8" x14ac:dyDescent="0.2">
      <c r="A329" s="34" t="s">
        <v>21</v>
      </c>
      <c r="B329" s="46">
        <f t="shared" si="30"/>
        <v>6971.13</v>
      </c>
      <c r="C329" s="46">
        <f t="shared" si="30"/>
        <v>13322.603999999999</v>
      </c>
      <c r="D329" s="46">
        <f t="shared" si="30"/>
        <v>3408.1080000000002</v>
      </c>
      <c r="E329" s="46">
        <f t="shared" si="30"/>
        <v>2091.3390000000004</v>
      </c>
      <c r="F329" s="46">
        <f t="shared" si="30"/>
        <v>77.457000000000008</v>
      </c>
      <c r="G329" s="46">
        <f t="shared" si="30"/>
        <v>929.48400000000004</v>
      </c>
      <c r="H329" s="46">
        <f t="shared" si="30"/>
        <v>26800.122000000003</v>
      </c>
    </row>
    <row r="330" spans="1:8" x14ac:dyDescent="0.2">
      <c r="A330" s="34" t="s">
        <v>22</v>
      </c>
      <c r="B330" s="46">
        <f t="shared" si="30"/>
        <v>3408.1080000000002</v>
      </c>
      <c r="C330" s="46">
        <f t="shared" si="30"/>
        <v>3020.8229999999999</v>
      </c>
      <c r="D330" s="46">
        <f t="shared" si="30"/>
        <v>2091.3390000000004</v>
      </c>
      <c r="E330" s="46">
        <f t="shared" si="30"/>
        <v>1006.9410000000001</v>
      </c>
      <c r="F330" s="46">
        <f t="shared" si="30"/>
        <v>0</v>
      </c>
      <c r="G330" s="46">
        <f t="shared" si="30"/>
        <v>387.28500000000003</v>
      </c>
      <c r="H330" s="46">
        <f t="shared" si="30"/>
        <v>9914.496000000001</v>
      </c>
    </row>
    <row r="331" spans="1:8" x14ac:dyDescent="0.2">
      <c r="A331" s="34" t="s">
        <v>23</v>
      </c>
      <c r="B331" s="46">
        <f t="shared" si="30"/>
        <v>1936.4250000000002</v>
      </c>
      <c r="C331" s="46">
        <f t="shared" si="30"/>
        <v>1471.683</v>
      </c>
      <c r="D331" s="46">
        <f t="shared" si="30"/>
        <v>619.65600000000006</v>
      </c>
      <c r="E331" s="46">
        <f t="shared" si="30"/>
        <v>3408.1080000000002</v>
      </c>
      <c r="F331" s="46">
        <f t="shared" si="30"/>
        <v>0</v>
      </c>
      <c r="G331" s="46">
        <f t="shared" si="30"/>
        <v>387.28500000000003</v>
      </c>
      <c r="H331" s="46">
        <f t="shared" si="30"/>
        <v>7823.1569999999992</v>
      </c>
    </row>
    <row r="332" spans="1:8" x14ac:dyDescent="0.2">
      <c r="A332" s="34" t="s">
        <v>93</v>
      </c>
      <c r="B332" s="46">
        <f t="shared" si="30"/>
        <v>0</v>
      </c>
      <c r="C332" s="46">
        <f t="shared" si="30"/>
        <v>77.457000000000008</v>
      </c>
      <c r="D332" s="46">
        <f t="shared" si="30"/>
        <v>0</v>
      </c>
      <c r="E332" s="46">
        <f t="shared" si="30"/>
        <v>77.457000000000008</v>
      </c>
      <c r="F332" s="46">
        <f t="shared" si="30"/>
        <v>0</v>
      </c>
      <c r="G332" s="46">
        <f t="shared" si="30"/>
        <v>0</v>
      </c>
      <c r="H332" s="46">
        <f t="shared" si="30"/>
        <v>232.37100000000001</v>
      </c>
    </row>
    <row r="333" spans="1:8" ht="24" x14ac:dyDescent="0.2">
      <c r="A333" s="42" t="s">
        <v>111</v>
      </c>
      <c r="B333" s="46">
        <f t="shared" si="30"/>
        <v>1781.511</v>
      </c>
      <c r="C333" s="46">
        <f t="shared" si="30"/>
        <v>1471.683</v>
      </c>
      <c r="D333" s="46">
        <f t="shared" si="30"/>
        <v>232.37100000000001</v>
      </c>
      <c r="E333" s="46">
        <f t="shared" si="30"/>
        <v>464.74200000000002</v>
      </c>
      <c r="F333" s="46">
        <f t="shared" si="30"/>
        <v>0</v>
      </c>
      <c r="G333" s="46">
        <f t="shared" si="30"/>
        <v>77.457000000000008</v>
      </c>
      <c r="H333" s="46">
        <f t="shared" si="30"/>
        <v>4105.2209999999995</v>
      </c>
    </row>
    <row r="334" spans="1:8" x14ac:dyDescent="0.2">
      <c r="A334" s="35" t="s">
        <v>38</v>
      </c>
      <c r="B334" s="46">
        <f>(34736+42721)*B323</f>
        <v>28659.09</v>
      </c>
      <c r="C334" s="46">
        <f t="shared" ref="C334:H334" si="31">(34736+42721)*C323</f>
        <v>26025.552000000003</v>
      </c>
      <c r="D334" s="46">
        <f t="shared" si="31"/>
        <v>10301.781000000001</v>
      </c>
      <c r="E334" s="46">
        <f t="shared" si="31"/>
        <v>8597.7270000000008</v>
      </c>
      <c r="F334" s="46">
        <f t="shared" si="31"/>
        <v>77.457000000000008</v>
      </c>
      <c r="G334" s="46">
        <f t="shared" si="31"/>
        <v>3717.9360000000001</v>
      </c>
      <c r="H334" s="46">
        <f t="shared" si="31"/>
        <v>77457</v>
      </c>
    </row>
  </sheetData>
  <mergeCells count="56">
    <mergeCell ref="A304:A305"/>
    <mergeCell ref="B304:H304"/>
    <mergeCell ref="A315:A316"/>
    <mergeCell ref="B315:H315"/>
    <mergeCell ref="A326:A327"/>
    <mergeCell ref="B326:H326"/>
    <mergeCell ref="A267:A268"/>
    <mergeCell ref="B267:H267"/>
    <mergeCell ref="A278:A279"/>
    <mergeCell ref="B278:H278"/>
    <mergeCell ref="A293:A294"/>
    <mergeCell ref="B293:H293"/>
    <mergeCell ref="A231:A232"/>
    <mergeCell ref="B231:H231"/>
    <mergeCell ref="A245:A246"/>
    <mergeCell ref="B245:H245"/>
    <mergeCell ref="A256:A257"/>
    <mergeCell ref="B256:H256"/>
    <mergeCell ref="A197:A198"/>
    <mergeCell ref="B197:H197"/>
    <mergeCell ref="A208:A209"/>
    <mergeCell ref="B208:H208"/>
    <mergeCell ref="A219:A220"/>
    <mergeCell ref="B219:H219"/>
    <mergeCell ref="A160:A161"/>
    <mergeCell ref="B160:H160"/>
    <mergeCell ref="A171:A172"/>
    <mergeCell ref="B171:H171"/>
    <mergeCell ref="A182:A183"/>
    <mergeCell ref="B182:H182"/>
    <mergeCell ref="A123:A124"/>
    <mergeCell ref="B123:H123"/>
    <mergeCell ref="A134:A135"/>
    <mergeCell ref="B134:H134"/>
    <mergeCell ref="A149:A150"/>
    <mergeCell ref="B149:H149"/>
    <mergeCell ref="A87:A88"/>
    <mergeCell ref="B87:H87"/>
    <mergeCell ref="A101:A102"/>
    <mergeCell ref="B101:H101"/>
    <mergeCell ref="A112:A113"/>
    <mergeCell ref="B112:H112"/>
    <mergeCell ref="A53:A54"/>
    <mergeCell ref="B53:H53"/>
    <mergeCell ref="A64:A65"/>
    <mergeCell ref="B64:H64"/>
    <mergeCell ref="A75:A76"/>
    <mergeCell ref="B75:H75"/>
    <mergeCell ref="A18:A19"/>
    <mergeCell ref="B18:H18"/>
    <mergeCell ref="A7:A8"/>
    <mergeCell ref="B7:H7"/>
    <mergeCell ref="A40:A41"/>
    <mergeCell ref="B40:H40"/>
    <mergeCell ref="A29:A30"/>
    <mergeCell ref="B29:H29"/>
  </mergeCell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view="pageLayout" zoomScaleNormal="100" workbookViewId="0">
      <selection activeCell="A5" sqref="A5:F5"/>
    </sheetView>
  </sheetViews>
  <sheetFormatPr defaultRowHeight="12.75" x14ac:dyDescent="0.2"/>
  <cols>
    <col min="1" max="1" width="19.28515625" customWidth="1"/>
    <col min="2" max="6" width="13.140625" customWidth="1"/>
  </cols>
  <sheetData>
    <row r="1" spans="1:6" ht="12.75" customHeight="1" x14ac:dyDescent="0.2">
      <c r="B1" s="74"/>
      <c r="C1" s="74"/>
      <c r="D1" s="74"/>
      <c r="E1" s="74"/>
      <c r="F1" s="74"/>
    </row>
    <row r="2" spans="1:6" ht="12.75" customHeight="1" x14ac:dyDescent="0.2">
      <c r="A2" s="74"/>
      <c r="B2" s="74"/>
      <c r="C2" s="74"/>
      <c r="D2" s="74"/>
      <c r="E2" s="74"/>
      <c r="F2" s="74"/>
    </row>
    <row r="3" spans="1:6" ht="18" x14ac:dyDescent="0.25">
      <c r="A3" s="73" t="s">
        <v>263</v>
      </c>
    </row>
    <row r="4" spans="1:6" ht="12.75" customHeight="1" x14ac:dyDescent="0.2">
      <c r="A4" s="74"/>
      <c r="B4" s="74"/>
      <c r="C4" s="74"/>
      <c r="D4" s="74"/>
      <c r="E4" s="74"/>
      <c r="F4" s="74"/>
    </row>
    <row r="5" spans="1:6" ht="39" customHeight="1" x14ac:dyDescent="0.2">
      <c r="A5" s="94" t="s">
        <v>192</v>
      </c>
      <c r="B5" s="94"/>
      <c r="C5" s="94"/>
      <c r="D5" s="94"/>
      <c r="E5" s="94"/>
      <c r="F5" s="94"/>
    </row>
    <row r="6" spans="1:6" x14ac:dyDescent="0.2">
      <c r="A6" s="74"/>
      <c r="B6" s="74"/>
      <c r="C6" s="74"/>
      <c r="D6" s="74"/>
      <c r="E6" s="74"/>
      <c r="F6" s="74"/>
    </row>
    <row r="7" spans="1:6" x14ac:dyDescent="0.2">
      <c r="A7" s="25" t="s">
        <v>167</v>
      </c>
    </row>
    <row r="8" spans="1:6" x14ac:dyDescent="0.2">
      <c r="A8" s="5" t="s">
        <v>155</v>
      </c>
    </row>
    <row r="9" spans="1:6" x14ac:dyDescent="0.2">
      <c r="A9" s="19" t="s">
        <v>5</v>
      </c>
    </row>
    <row r="10" spans="1:6" x14ac:dyDescent="0.2">
      <c r="A10" s="89" t="s">
        <v>168</v>
      </c>
      <c r="B10" s="91" t="s">
        <v>120</v>
      </c>
      <c r="C10" s="92"/>
      <c r="D10" s="92"/>
      <c r="E10" s="92"/>
      <c r="F10" s="93"/>
    </row>
    <row r="11" spans="1:6" ht="36" x14ac:dyDescent="0.2">
      <c r="A11" s="90"/>
      <c r="B11" s="11" t="s">
        <v>20</v>
      </c>
      <c r="C11" s="11" t="s">
        <v>21</v>
      </c>
      <c r="D11" s="11" t="s">
        <v>22</v>
      </c>
      <c r="E11" s="11" t="s">
        <v>23</v>
      </c>
      <c r="F11" s="16" t="s">
        <v>38</v>
      </c>
    </row>
    <row r="12" spans="1:6" x14ac:dyDescent="0.2">
      <c r="A12" s="7" t="s">
        <v>156</v>
      </c>
      <c r="B12" s="11">
        <v>277</v>
      </c>
      <c r="C12" s="11">
        <v>172</v>
      </c>
      <c r="D12" s="11">
        <v>20</v>
      </c>
      <c r="E12" s="11">
        <v>30</v>
      </c>
      <c r="F12" s="16">
        <v>499</v>
      </c>
    </row>
    <row r="13" spans="1:6" ht="24" x14ac:dyDescent="0.2">
      <c r="A13" s="7" t="s">
        <v>157</v>
      </c>
      <c r="B13" s="11">
        <v>5</v>
      </c>
      <c r="C13" s="11">
        <v>3</v>
      </c>
      <c r="D13" s="11">
        <v>0</v>
      </c>
      <c r="E13" s="11">
        <v>3</v>
      </c>
      <c r="F13" s="16">
        <v>11</v>
      </c>
    </row>
    <row r="14" spans="1:6" x14ac:dyDescent="0.2">
      <c r="A14" s="7" t="s">
        <v>158</v>
      </c>
      <c r="B14" s="11">
        <v>2</v>
      </c>
      <c r="C14" s="11">
        <v>0</v>
      </c>
      <c r="D14" s="11">
        <v>4</v>
      </c>
      <c r="E14" s="11">
        <v>2</v>
      </c>
      <c r="F14" s="16">
        <v>8</v>
      </c>
    </row>
    <row r="15" spans="1:6" x14ac:dyDescent="0.2">
      <c r="A15" s="63" t="s">
        <v>159</v>
      </c>
      <c r="B15" s="64">
        <v>51</v>
      </c>
      <c r="C15" s="64">
        <v>30</v>
      </c>
      <c r="D15" s="64">
        <v>8</v>
      </c>
      <c r="E15" s="64">
        <v>8</v>
      </c>
      <c r="F15" s="64">
        <v>97</v>
      </c>
    </row>
    <row r="16" spans="1:6" ht="24" x14ac:dyDescent="0.2">
      <c r="A16" s="7" t="s">
        <v>160</v>
      </c>
      <c r="B16" s="11">
        <v>1</v>
      </c>
      <c r="C16" s="11">
        <v>8</v>
      </c>
      <c r="D16" s="11">
        <v>0</v>
      </c>
      <c r="E16" s="11">
        <v>0</v>
      </c>
      <c r="F16" s="16">
        <v>9</v>
      </c>
    </row>
    <row r="17" spans="1:6" x14ac:dyDescent="0.2">
      <c r="A17" s="7" t="s">
        <v>161</v>
      </c>
      <c r="B17" s="11">
        <v>3</v>
      </c>
      <c r="C17" s="11">
        <v>4</v>
      </c>
      <c r="D17" s="11">
        <v>0</v>
      </c>
      <c r="E17" s="11">
        <v>2</v>
      </c>
      <c r="F17" s="16">
        <v>9</v>
      </c>
    </row>
    <row r="18" spans="1:6" ht="27" customHeight="1" x14ac:dyDescent="0.2">
      <c r="A18" s="7" t="s">
        <v>162</v>
      </c>
      <c r="B18" s="11">
        <v>12</v>
      </c>
      <c r="C18" s="11">
        <v>1</v>
      </c>
      <c r="D18" s="11">
        <v>0</v>
      </c>
      <c r="E18" s="11">
        <v>0</v>
      </c>
      <c r="F18" s="16">
        <v>13</v>
      </c>
    </row>
    <row r="19" spans="1:6" x14ac:dyDescent="0.2">
      <c r="A19" s="7" t="s">
        <v>163</v>
      </c>
      <c r="B19" s="11">
        <v>13</v>
      </c>
      <c r="C19" s="11">
        <v>7</v>
      </c>
      <c r="D19" s="11">
        <v>1</v>
      </c>
      <c r="E19" s="11">
        <v>8</v>
      </c>
      <c r="F19" s="16">
        <v>29</v>
      </c>
    </row>
    <row r="20" spans="1:6" ht="27" customHeight="1" x14ac:dyDescent="0.2">
      <c r="A20" s="7" t="s">
        <v>164</v>
      </c>
      <c r="B20" s="11">
        <v>126</v>
      </c>
      <c r="C20" s="11">
        <v>40</v>
      </c>
      <c r="D20" s="11">
        <v>48</v>
      </c>
      <c r="E20" s="11">
        <v>45</v>
      </c>
      <c r="F20" s="16">
        <v>259</v>
      </c>
    </row>
    <row r="21" spans="1:6" ht="36" x14ac:dyDescent="0.2">
      <c r="A21" s="7" t="s">
        <v>165</v>
      </c>
      <c r="B21" s="11">
        <v>77</v>
      </c>
      <c r="C21" s="11">
        <v>42</v>
      </c>
      <c r="D21" s="11">
        <v>1</v>
      </c>
      <c r="E21" s="11">
        <v>11</v>
      </c>
      <c r="F21" s="16">
        <v>131</v>
      </c>
    </row>
    <row r="22" spans="1:6" x14ac:dyDescent="0.2">
      <c r="A22" s="10" t="s">
        <v>38</v>
      </c>
      <c r="B22" s="16">
        <v>567</v>
      </c>
      <c r="C22" s="16">
        <v>307</v>
      </c>
      <c r="D22" s="16">
        <v>82</v>
      </c>
      <c r="E22" s="16">
        <v>109</v>
      </c>
      <c r="F22" s="16">
        <v>1065</v>
      </c>
    </row>
    <row r="25" spans="1:6" x14ac:dyDescent="0.2">
      <c r="A25" s="17" t="s">
        <v>56</v>
      </c>
    </row>
    <row r="26" spans="1:6" x14ac:dyDescent="0.2">
      <c r="A26" s="89" t="s">
        <v>168</v>
      </c>
      <c r="B26" s="91" t="s">
        <v>120</v>
      </c>
      <c r="C26" s="92"/>
      <c r="D26" s="92"/>
      <c r="E26" s="92"/>
      <c r="F26" s="93"/>
    </row>
    <row r="27" spans="1:6" ht="36" x14ac:dyDescent="0.2">
      <c r="A27" s="90"/>
      <c r="B27" s="36" t="s">
        <v>20</v>
      </c>
      <c r="C27" s="36" t="s">
        <v>21</v>
      </c>
      <c r="D27" s="36" t="s">
        <v>22</v>
      </c>
      <c r="E27" s="36" t="s">
        <v>23</v>
      </c>
      <c r="F27" s="37" t="s">
        <v>38</v>
      </c>
    </row>
    <row r="28" spans="1:6" x14ac:dyDescent="0.2">
      <c r="A28" s="34" t="s">
        <v>156</v>
      </c>
      <c r="B28" s="43">
        <v>0.48899999999999999</v>
      </c>
      <c r="C28" s="43">
        <v>0.56000000000000005</v>
      </c>
      <c r="D28" s="43">
        <v>0.24399999999999999</v>
      </c>
      <c r="E28" s="43">
        <v>0.27500000000000002</v>
      </c>
      <c r="F28" s="43">
        <v>0.46899999999999997</v>
      </c>
    </row>
    <row r="29" spans="1:6" ht="24" x14ac:dyDescent="0.2">
      <c r="A29" s="34" t="s">
        <v>157</v>
      </c>
      <c r="B29" s="43">
        <v>9.0000000000000011E-3</v>
      </c>
      <c r="C29" s="43">
        <v>0.01</v>
      </c>
      <c r="D29" s="43">
        <v>0</v>
      </c>
      <c r="E29" s="43">
        <v>2.7999999999999997E-2</v>
      </c>
      <c r="F29" s="43">
        <v>0.01</v>
      </c>
    </row>
    <row r="30" spans="1:6" x14ac:dyDescent="0.2">
      <c r="A30" s="34" t="s">
        <v>158</v>
      </c>
      <c r="B30" s="43">
        <v>4.0000000000000001E-3</v>
      </c>
      <c r="C30" s="43">
        <v>0</v>
      </c>
      <c r="D30" s="43">
        <v>4.9000000000000002E-2</v>
      </c>
      <c r="E30" s="43">
        <v>1.8000000000000002E-2</v>
      </c>
      <c r="F30" s="43">
        <v>8.0000000000000002E-3</v>
      </c>
    </row>
    <row r="31" spans="1:6" x14ac:dyDescent="0.2">
      <c r="A31" s="65" t="s">
        <v>159</v>
      </c>
      <c r="B31" s="67">
        <v>0.09</v>
      </c>
      <c r="C31" s="67">
        <v>9.8000000000000004E-2</v>
      </c>
      <c r="D31" s="67">
        <v>9.8000000000000004E-2</v>
      </c>
      <c r="E31" s="67">
        <v>7.2999999999999995E-2</v>
      </c>
      <c r="F31" s="67">
        <v>9.0999999999999998E-2</v>
      </c>
    </row>
    <row r="32" spans="1:6" ht="24" x14ac:dyDescent="0.2">
      <c r="A32" s="34" t="s">
        <v>160</v>
      </c>
      <c r="B32" s="43">
        <v>2E-3</v>
      </c>
      <c r="C32" s="43">
        <v>2.6000000000000002E-2</v>
      </c>
      <c r="D32" s="43">
        <v>0</v>
      </c>
      <c r="E32" s="43">
        <v>0</v>
      </c>
      <c r="F32" s="43">
        <v>8.0000000000000002E-3</v>
      </c>
    </row>
    <row r="33" spans="1:6" x14ac:dyDescent="0.2">
      <c r="A33" s="34" t="s">
        <v>161</v>
      </c>
      <c r="B33" s="43">
        <v>5.0000000000000001E-3</v>
      </c>
      <c r="C33" s="43">
        <v>1.3000000000000001E-2</v>
      </c>
      <c r="D33" s="43">
        <v>0</v>
      </c>
      <c r="E33" s="43">
        <v>1.8000000000000002E-2</v>
      </c>
      <c r="F33" s="43">
        <v>8.0000000000000002E-3</v>
      </c>
    </row>
    <row r="34" spans="1:6" ht="23.25" customHeight="1" x14ac:dyDescent="0.2">
      <c r="A34" s="34" t="s">
        <v>162</v>
      </c>
      <c r="B34" s="43">
        <v>2.1000000000000001E-2</v>
      </c>
      <c r="C34" s="43">
        <v>3.0000000000000001E-3</v>
      </c>
      <c r="D34" s="43">
        <v>0</v>
      </c>
      <c r="E34" s="43">
        <v>0</v>
      </c>
      <c r="F34" s="43">
        <v>1.2E-2</v>
      </c>
    </row>
    <row r="35" spans="1:6" x14ac:dyDescent="0.2">
      <c r="A35" s="34" t="s">
        <v>163</v>
      </c>
      <c r="B35" s="43">
        <v>2.3E-2</v>
      </c>
      <c r="C35" s="43">
        <v>2.3E-2</v>
      </c>
      <c r="D35" s="43">
        <v>1.2E-2</v>
      </c>
      <c r="E35" s="43">
        <v>7.2999999999999995E-2</v>
      </c>
      <c r="F35" s="43">
        <v>2.7000000000000003E-2</v>
      </c>
    </row>
    <row r="36" spans="1:6" ht="29.25" customHeight="1" x14ac:dyDescent="0.2">
      <c r="A36" s="34" t="s">
        <v>164</v>
      </c>
      <c r="B36" s="43">
        <v>0.222</v>
      </c>
      <c r="C36" s="43">
        <v>0.13</v>
      </c>
      <c r="D36" s="43">
        <v>0.58499999999999996</v>
      </c>
      <c r="E36" s="43">
        <v>0.41299999999999998</v>
      </c>
      <c r="F36" s="43">
        <v>0.24299999999999999</v>
      </c>
    </row>
    <row r="37" spans="1:6" ht="36" x14ac:dyDescent="0.2">
      <c r="A37" s="34" t="s">
        <v>165</v>
      </c>
      <c r="B37" s="43">
        <v>0.13600000000000001</v>
      </c>
      <c r="C37" s="43">
        <v>0.13699999999999998</v>
      </c>
      <c r="D37" s="43">
        <v>1.2E-2</v>
      </c>
      <c r="E37" s="43">
        <v>0.10099999999999999</v>
      </c>
      <c r="F37" s="43">
        <v>0.12300000000000001</v>
      </c>
    </row>
    <row r="38" spans="1:6" x14ac:dyDescent="0.2">
      <c r="A38" s="35" t="s">
        <v>38</v>
      </c>
      <c r="B38" s="43">
        <v>1</v>
      </c>
      <c r="C38" s="43">
        <v>1</v>
      </c>
      <c r="D38" s="43">
        <v>1</v>
      </c>
      <c r="E38" s="43">
        <v>1</v>
      </c>
      <c r="F38" s="43">
        <v>1</v>
      </c>
    </row>
    <row r="39" spans="1:6" x14ac:dyDescent="0.2">
      <c r="A39" s="17"/>
    </row>
    <row r="40" spans="1:6" x14ac:dyDescent="0.2">
      <c r="A40" s="17"/>
    </row>
    <row r="41" spans="1:6" x14ac:dyDescent="0.2">
      <c r="A41" s="17"/>
    </row>
    <row r="42" spans="1:6" x14ac:dyDescent="0.2">
      <c r="A42" s="19" t="s">
        <v>97</v>
      </c>
    </row>
    <row r="43" spans="1:6" x14ac:dyDescent="0.2">
      <c r="A43" s="89" t="s">
        <v>168</v>
      </c>
      <c r="B43" s="91" t="s">
        <v>120</v>
      </c>
      <c r="C43" s="92"/>
      <c r="D43" s="92"/>
      <c r="E43" s="92"/>
      <c r="F43" s="93"/>
    </row>
    <row r="44" spans="1:6" ht="36" x14ac:dyDescent="0.2">
      <c r="A44" s="90"/>
      <c r="B44" s="36" t="s">
        <v>20</v>
      </c>
      <c r="C44" s="36" t="s">
        <v>21</v>
      </c>
      <c r="D44" s="36" t="s">
        <v>22</v>
      </c>
      <c r="E44" s="36" t="s">
        <v>23</v>
      </c>
      <c r="F44" s="37" t="s">
        <v>38</v>
      </c>
    </row>
    <row r="45" spans="1:6" x14ac:dyDescent="0.2">
      <c r="A45" s="34" t="s">
        <v>156</v>
      </c>
      <c r="B45" s="41">
        <f t="shared" ref="B45:B55" si="0">B28*52856</f>
        <v>25846.583999999999</v>
      </c>
      <c r="C45" s="41">
        <f t="shared" ref="C45:C55" si="1">C28*28869</f>
        <v>16166.640000000001</v>
      </c>
      <c r="D45" s="41">
        <f t="shared" ref="D45:D55" si="2">D28*7694</f>
        <v>1877.336</v>
      </c>
      <c r="E45" s="41">
        <f t="shared" ref="E45:E55" si="3">E28*10364</f>
        <v>2850.1000000000004</v>
      </c>
      <c r="F45" s="41">
        <f t="shared" ref="F45:F55" si="4">F28*99816</f>
        <v>46813.703999999998</v>
      </c>
    </row>
    <row r="46" spans="1:6" ht="24" x14ac:dyDescent="0.2">
      <c r="A46" s="34" t="s">
        <v>157</v>
      </c>
      <c r="B46" s="41">
        <f t="shared" si="0"/>
        <v>475.70400000000006</v>
      </c>
      <c r="C46" s="41">
        <f t="shared" si="1"/>
        <v>288.69</v>
      </c>
      <c r="D46" s="41">
        <f t="shared" si="2"/>
        <v>0</v>
      </c>
      <c r="E46" s="41">
        <f t="shared" si="3"/>
        <v>290.19199999999995</v>
      </c>
      <c r="F46" s="41">
        <f t="shared" si="4"/>
        <v>998.16</v>
      </c>
    </row>
    <row r="47" spans="1:6" x14ac:dyDescent="0.2">
      <c r="A47" s="34" t="s">
        <v>158</v>
      </c>
      <c r="B47" s="41">
        <f t="shared" si="0"/>
        <v>211.42400000000001</v>
      </c>
      <c r="C47" s="41">
        <f t="shared" si="1"/>
        <v>0</v>
      </c>
      <c r="D47" s="41">
        <f t="shared" si="2"/>
        <v>377.00600000000003</v>
      </c>
      <c r="E47" s="41">
        <f t="shared" si="3"/>
        <v>186.55200000000002</v>
      </c>
      <c r="F47" s="41">
        <f t="shared" si="4"/>
        <v>798.52800000000002</v>
      </c>
    </row>
    <row r="48" spans="1:6" x14ac:dyDescent="0.2">
      <c r="A48" s="65" t="s">
        <v>159</v>
      </c>
      <c r="B48" s="66">
        <f t="shared" si="0"/>
        <v>4757.04</v>
      </c>
      <c r="C48" s="66">
        <f t="shared" si="1"/>
        <v>2829.1620000000003</v>
      </c>
      <c r="D48" s="66">
        <f t="shared" si="2"/>
        <v>754.01200000000006</v>
      </c>
      <c r="E48" s="66">
        <f t="shared" si="3"/>
        <v>756.572</v>
      </c>
      <c r="F48" s="66">
        <f t="shared" si="4"/>
        <v>9083.2559999999994</v>
      </c>
    </row>
    <row r="49" spans="1:6" ht="24" x14ac:dyDescent="0.2">
      <c r="A49" s="34" t="s">
        <v>160</v>
      </c>
      <c r="B49" s="41">
        <f t="shared" si="0"/>
        <v>105.712</v>
      </c>
      <c r="C49" s="41">
        <f t="shared" si="1"/>
        <v>750.59400000000005</v>
      </c>
      <c r="D49" s="41">
        <f t="shared" si="2"/>
        <v>0</v>
      </c>
      <c r="E49" s="41">
        <f t="shared" si="3"/>
        <v>0</v>
      </c>
      <c r="F49" s="41">
        <f t="shared" si="4"/>
        <v>798.52800000000002</v>
      </c>
    </row>
    <row r="50" spans="1:6" x14ac:dyDescent="0.2">
      <c r="A50" s="34" t="s">
        <v>161</v>
      </c>
      <c r="B50" s="41">
        <f t="shared" si="0"/>
        <v>264.28000000000003</v>
      </c>
      <c r="C50" s="41">
        <f t="shared" si="1"/>
        <v>375.29700000000003</v>
      </c>
      <c r="D50" s="41">
        <f t="shared" si="2"/>
        <v>0</v>
      </c>
      <c r="E50" s="41">
        <f t="shared" si="3"/>
        <v>186.55200000000002</v>
      </c>
      <c r="F50" s="41">
        <f t="shared" si="4"/>
        <v>798.52800000000002</v>
      </c>
    </row>
    <row r="51" spans="1:6" ht="28.5" customHeight="1" x14ac:dyDescent="0.2">
      <c r="A51" s="34" t="s">
        <v>162</v>
      </c>
      <c r="B51" s="41">
        <f t="shared" si="0"/>
        <v>1109.9760000000001</v>
      </c>
      <c r="C51" s="41">
        <f t="shared" si="1"/>
        <v>86.606999999999999</v>
      </c>
      <c r="D51" s="41">
        <f t="shared" si="2"/>
        <v>0</v>
      </c>
      <c r="E51" s="41">
        <f t="shared" si="3"/>
        <v>0</v>
      </c>
      <c r="F51" s="41">
        <f t="shared" si="4"/>
        <v>1197.7919999999999</v>
      </c>
    </row>
    <row r="52" spans="1:6" x14ac:dyDescent="0.2">
      <c r="A52" s="34" t="s">
        <v>163</v>
      </c>
      <c r="B52" s="41">
        <f t="shared" si="0"/>
        <v>1215.6879999999999</v>
      </c>
      <c r="C52" s="41">
        <f t="shared" si="1"/>
        <v>663.98699999999997</v>
      </c>
      <c r="D52" s="41">
        <f t="shared" si="2"/>
        <v>92.328000000000003</v>
      </c>
      <c r="E52" s="41">
        <f t="shared" si="3"/>
        <v>756.572</v>
      </c>
      <c r="F52" s="41">
        <f t="shared" si="4"/>
        <v>2695.0320000000002</v>
      </c>
    </row>
    <row r="53" spans="1:6" ht="30" customHeight="1" x14ac:dyDescent="0.2">
      <c r="A53" s="34" t="s">
        <v>164</v>
      </c>
      <c r="B53" s="41">
        <f t="shared" si="0"/>
        <v>11734.031999999999</v>
      </c>
      <c r="C53" s="41">
        <f t="shared" si="1"/>
        <v>3752.9700000000003</v>
      </c>
      <c r="D53" s="41">
        <f t="shared" si="2"/>
        <v>4500.99</v>
      </c>
      <c r="E53" s="41">
        <f t="shared" si="3"/>
        <v>4280.3319999999994</v>
      </c>
      <c r="F53" s="41">
        <f t="shared" si="4"/>
        <v>24255.288</v>
      </c>
    </row>
    <row r="54" spans="1:6" ht="36" x14ac:dyDescent="0.2">
      <c r="A54" s="34" t="s">
        <v>165</v>
      </c>
      <c r="B54" s="41">
        <f t="shared" si="0"/>
        <v>7188.4160000000002</v>
      </c>
      <c r="C54" s="41">
        <f t="shared" si="1"/>
        <v>3955.0529999999994</v>
      </c>
      <c r="D54" s="41">
        <f t="shared" si="2"/>
        <v>92.328000000000003</v>
      </c>
      <c r="E54" s="41">
        <f t="shared" si="3"/>
        <v>1046.7639999999999</v>
      </c>
      <c r="F54" s="41">
        <f t="shared" si="4"/>
        <v>12277.368</v>
      </c>
    </row>
    <row r="55" spans="1:6" x14ac:dyDescent="0.2">
      <c r="A55" s="35" t="s">
        <v>38</v>
      </c>
      <c r="B55" s="41">
        <f t="shared" si="0"/>
        <v>52856</v>
      </c>
      <c r="C55" s="41">
        <f t="shared" si="1"/>
        <v>28869</v>
      </c>
      <c r="D55" s="41">
        <f t="shared" si="2"/>
        <v>7694</v>
      </c>
      <c r="E55" s="41">
        <f t="shared" si="3"/>
        <v>10364</v>
      </c>
      <c r="F55" s="41">
        <f t="shared" si="4"/>
        <v>99816</v>
      </c>
    </row>
    <row r="58" spans="1:6" x14ac:dyDescent="0.2">
      <c r="A58" s="25" t="s">
        <v>169</v>
      </c>
    </row>
    <row r="59" spans="1:6" x14ac:dyDescent="0.2">
      <c r="A59" s="5" t="s">
        <v>170</v>
      </c>
    </row>
    <row r="60" spans="1:6" x14ac:dyDescent="0.2">
      <c r="A60" s="19" t="s">
        <v>5</v>
      </c>
    </row>
    <row r="61" spans="1:6" x14ac:dyDescent="0.2">
      <c r="A61" s="89" t="s">
        <v>168</v>
      </c>
      <c r="B61" s="91" t="s">
        <v>120</v>
      </c>
      <c r="C61" s="92"/>
      <c r="D61" s="92"/>
      <c r="E61" s="92"/>
      <c r="F61" s="93"/>
    </row>
    <row r="62" spans="1:6" ht="36" x14ac:dyDescent="0.2">
      <c r="A62" s="90"/>
      <c r="B62" s="36" t="s">
        <v>20</v>
      </c>
      <c r="C62" s="11" t="s">
        <v>21</v>
      </c>
      <c r="D62" s="11" t="s">
        <v>22</v>
      </c>
      <c r="E62" s="11" t="s">
        <v>23</v>
      </c>
      <c r="F62" s="16" t="s">
        <v>38</v>
      </c>
    </row>
    <row r="63" spans="1:6" x14ac:dyDescent="0.2">
      <c r="A63" s="34" t="s">
        <v>171</v>
      </c>
      <c r="B63" s="69">
        <f>B12</f>
        <v>277</v>
      </c>
      <c r="C63" s="69">
        <f>C12</f>
        <v>172</v>
      </c>
      <c r="D63" s="69">
        <f>D12</f>
        <v>20</v>
      </c>
      <c r="E63" s="69">
        <f>E12</f>
        <v>30</v>
      </c>
      <c r="F63" s="69">
        <f>F12</f>
        <v>499</v>
      </c>
    </row>
    <row r="64" spans="1:6" ht="24" x14ac:dyDescent="0.2">
      <c r="A64" s="34" t="s">
        <v>172</v>
      </c>
      <c r="B64" s="40">
        <f>B15</f>
        <v>51</v>
      </c>
      <c r="C64" s="40">
        <f>C15</f>
        <v>30</v>
      </c>
      <c r="D64" s="40">
        <f>D15</f>
        <v>8</v>
      </c>
      <c r="E64" s="40">
        <f>E15</f>
        <v>8</v>
      </c>
      <c r="F64" s="40">
        <f>F15</f>
        <v>97</v>
      </c>
    </row>
    <row r="65" spans="1:6" ht="24" x14ac:dyDescent="0.2">
      <c r="A65" s="34" t="s">
        <v>173</v>
      </c>
      <c r="B65" s="40">
        <f>B13+B14+B20+B21</f>
        <v>210</v>
      </c>
      <c r="C65" s="40">
        <f>C13+C14+C20+C21</f>
        <v>85</v>
      </c>
      <c r="D65" s="40">
        <f>D13+D14+D20+D21</f>
        <v>53</v>
      </c>
      <c r="E65" s="40">
        <f>E13+E14+E20+E21</f>
        <v>61</v>
      </c>
      <c r="F65" s="40">
        <f>F13+F14+F20+F21</f>
        <v>409</v>
      </c>
    </row>
    <row r="66" spans="1:6" ht="24" x14ac:dyDescent="0.2">
      <c r="A66" s="34" t="s">
        <v>174</v>
      </c>
      <c r="B66" s="40">
        <f>B16+B17+B18+B19</f>
        <v>29</v>
      </c>
      <c r="C66" s="40">
        <f>C16+C17+C18+C19</f>
        <v>20</v>
      </c>
      <c r="D66" s="40">
        <f>D16+D17+D18+D19</f>
        <v>1</v>
      </c>
      <c r="E66" s="40">
        <f>E16+E17+E18+E19</f>
        <v>10</v>
      </c>
      <c r="F66" s="40">
        <f>F16+F17+F18+F19</f>
        <v>60</v>
      </c>
    </row>
    <row r="67" spans="1:6" x14ac:dyDescent="0.2">
      <c r="A67" s="35" t="s">
        <v>38</v>
      </c>
      <c r="B67" s="40">
        <f>SUM(B63:B66)</f>
        <v>567</v>
      </c>
      <c r="C67" s="40">
        <f t="shared" ref="C67:F67" si="5">SUM(C63:C66)</f>
        <v>307</v>
      </c>
      <c r="D67" s="40">
        <f t="shared" si="5"/>
        <v>82</v>
      </c>
      <c r="E67" s="40">
        <f t="shared" si="5"/>
        <v>109</v>
      </c>
      <c r="F67" s="40">
        <f t="shared" si="5"/>
        <v>1065</v>
      </c>
    </row>
    <row r="70" spans="1:6" x14ac:dyDescent="0.2">
      <c r="A70" s="19" t="s">
        <v>56</v>
      </c>
    </row>
    <row r="71" spans="1:6" x14ac:dyDescent="0.2">
      <c r="A71" s="89" t="s">
        <v>168</v>
      </c>
      <c r="B71" s="91" t="s">
        <v>120</v>
      </c>
      <c r="C71" s="92"/>
      <c r="D71" s="92"/>
      <c r="E71" s="92"/>
      <c r="F71" s="93"/>
    </row>
    <row r="72" spans="1:6" ht="36" x14ac:dyDescent="0.2">
      <c r="A72" s="90"/>
      <c r="B72" s="36" t="s">
        <v>20</v>
      </c>
      <c r="C72" s="11" t="s">
        <v>21</v>
      </c>
      <c r="D72" s="11" t="s">
        <v>22</v>
      </c>
      <c r="E72" s="11" t="s">
        <v>23</v>
      </c>
      <c r="F72" s="16" t="s">
        <v>38</v>
      </c>
    </row>
    <row r="73" spans="1:6" x14ac:dyDescent="0.2">
      <c r="A73" s="34" t="s">
        <v>171</v>
      </c>
      <c r="B73" s="70">
        <f>B28</f>
        <v>0.48899999999999999</v>
      </c>
      <c r="C73" s="70">
        <f t="shared" ref="C73:F73" si="6">C28</f>
        <v>0.56000000000000005</v>
      </c>
      <c r="D73" s="70">
        <f t="shared" si="6"/>
        <v>0.24399999999999999</v>
      </c>
      <c r="E73" s="70">
        <f t="shared" si="6"/>
        <v>0.27500000000000002</v>
      </c>
      <c r="F73" s="70">
        <f t="shared" si="6"/>
        <v>0.46899999999999997</v>
      </c>
    </row>
    <row r="74" spans="1:6" ht="24" x14ac:dyDescent="0.2">
      <c r="A74" s="65" t="s">
        <v>172</v>
      </c>
      <c r="B74" s="76">
        <f>B31</f>
        <v>0.09</v>
      </c>
      <c r="C74" s="76">
        <f t="shared" ref="C74:F74" si="7">C31</f>
        <v>9.8000000000000004E-2</v>
      </c>
      <c r="D74" s="76">
        <f t="shared" si="7"/>
        <v>9.8000000000000004E-2</v>
      </c>
      <c r="E74" s="76">
        <f t="shared" si="7"/>
        <v>7.2999999999999995E-2</v>
      </c>
      <c r="F74" s="76">
        <f t="shared" si="7"/>
        <v>9.0999999999999998E-2</v>
      </c>
    </row>
    <row r="75" spans="1:6" ht="24" x14ac:dyDescent="0.2">
      <c r="A75" s="34" t="s">
        <v>173</v>
      </c>
      <c r="B75" s="71">
        <f>B29+B30+B36+B37</f>
        <v>0.371</v>
      </c>
      <c r="C75" s="71">
        <f t="shared" ref="C75:F75" si="8">C29+C30+C36+C37</f>
        <v>0.27700000000000002</v>
      </c>
      <c r="D75" s="71">
        <f t="shared" si="8"/>
        <v>0.64600000000000002</v>
      </c>
      <c r="E75" s="71">
        <f t="shared" si="8"/>
        <v>0.55999999999999994</v>
      </c>
      <c r="F75" s="71">
        <f t="shared" si="8"/>
        <v>0.38400000000000001</v>
      </c>
    </row>
    <row r="76" spans="1:6" ht="24" x14ac:dyDescent="0.2">
      <c r="A76" s="34" t="s">
        <v>174</v>
      </c>
      <c r="B76" s="71">
        <f>B32+B33+B34+B35</f>
        <v>5.1000000000000004E-2</v>
      </c>
      <c r="C76" s="71">
        <f t="shared" ref="C76:F76" si="9">C32+C33+C34+C35</f>
        <v>6.5000000000000002E-2</v>
      </c>
      <c r="D76" s="71">
        <f t="shared" si="9"/>
        <v>1.2E-2</v>
      </c>
      <c r="E76" s="71">
        <f t="shared" si="9"/>
        <v>9.0999999999999998E-2</v>
      </c>
      <c r="F76" s="71">
        <f t="shared" si="9"/>
        <v>5.5000000000000007E-2</v>
      </c>
    </row>
    <row r="77" spans="1:6" x14ac:dyDescent="0.2">
      <c r="A77" s="35" t="s">
        <v>38</v>
      </c>
      <c r="B77" s="71">
        <f>SUM(B73:B76)</f>
        <v>1.0009999999999999</v>
      </c>
      <c r="C77" s="71">
        <f t="shared" ref="C77:F77" si="10">SUM(C73:C76)</f>
        <v>1</v>
      </c>
      <c r="D77" s="71">
        <f t="shared" si="10"/>
        <v>1</v>
      </c>
      <c r="E77" s="71">
        <f t="shared" si="10"/>
        <v>0.99899999999999989</v>
      </c>
      <c r="F77" s="71">
        <f t="shared" si="10"/>
        <v>0.999</v>
      </c>
    </row>
    <row r="84" spans="1:6" x14ac:dyDescent="0.2">
      <c r="A84" s="19" t="s">
        <v>97</v>
      </c>
    </row>
    <row r="85" spans="1:6" x14ac:dyDescent="0.2">
      <c r="A85" s="89" t="s">
        <v>168</v>
      </c>
      <c r="B85" s="91" t="s">
        <v>120</v>
      </c>
      <c r="C85" s="92"/>
      <c r="D85" s="92"/>
      <c r="E85" s="92"/>
      <c r="F85" s="93"/>
    </row>
    <row r="86" spans="1:6" ht="36" x14ac:dyDescent="0.2">
      <c r="A86" s="90"/>
      <c r="B86" s="36" t="s">
        <v>20</v>
      </c>
      <c r="C86" s="36" t="s">
        <v>21</v>
      </c>
      <c r="D86" s="36" t="s">
        <v>22</v>
      </c>
      <c r="E86" s="36" t="s">
        <v>23</v>
      </c>
      <c r="F86" s="37" t="s">
        <v>38</v>
      </c>
    </row>
    <row r="87" spans="1:6" x14ac:dyDescent="0.2">
      <c r="A87" s="34" t="s">
        <v>171</v>
      </c>
      <c r="B87" s="41">
        <f>B73*52856</f>
        <v>25846.583999999999</v>
      </c>
      <c r="C87" s="41">
        <f>C73*28869</f>
        <v>16166.640000000001</v>
      </c>
      <c r="D87" s="41">
        <f>D73*7694</f>
        <v>1877.336</v>
      </c>
      <c r="E87" s="41">
        <f>E73*10364</f>
        <v>2850.1000000000004</v>
      </c>
      <c r="F87" s="41">
        <f>F73*99816</f>
        <v>46813.703999999998</v>
      </c>
    </row>
    <row r="88" spans="1:6" ht="24" x14ac:dyDescent="0.2">
      <c r="A88" s="65" t="s">
        <v>172</v>
      </c>
      <c r="B88" s="66">
        <f t="shared" ref="B88:B91" si="11">B74*52856</f>
        <v>4757.04</v>
      </c>
      <c r="C88" s="66">
        <f t="shared" ref="C88:C91" si="12">C74*28869</f>
        <v>2829.1620000000003</v>
      </c>
      <c r="D88" s="66">
        <f t="shared" ref="D88:D91" si="13">D74*7694</f>
        <v>754.01200000000006</v>
      </c>
      <c r="E88" s="66">
        <f t="shared" ref="E88:E91" si="14">E74*10364</f>
        <v>756.572</v>
      </c>
      <c r="F88" s="66">
        <f t="shared" ref="F88:F91" si="15">F74*99816</f>
        <v>9083.2559999999994</v>
      </c>
    </row>
    <row r="89" spans="1:6" ht="24" x14ac:dyDescent="0.2">
      <c r="A89" s="34" t="s">
        <v>173</v>
      </c>
      <c r="B89" s="41">
        <f t="shared" si="11"/>
        <v>19609.576000000001</v>
      </c>
      <c r="C89" s="41">
        <f t="shared" si="12"/>
        <v>7996.7130000000006</v>
      </c>
      <c r="D89" s="41">
        <f t="shared" si="13"/>
        <v>4970.3240000000005</v>
      </c>
      <c r="E89" s="41">
        <f t="shared" si="14"/>
        <v>5803.8399999999992</v>
      </c>
      <c r="F89" s="41">
        <f t="shared" si="15"/>
        <v>38329.343999999997</v>
      </c>
    </row>
    <row r="90" spans="1:6" ht="24" x14ac:dyDescent="0.2">
      <c r="A90" s="34" t="s">
        <v>174</v>
      </c>
      <c r="B90" s="41">
        <f t="shared" si="11"/>
        <v>2695.6560000000004</v>
      </c>
      <c r="C90" s="41">
        <f t="shared" si="12"/>
        <v>1876.4850000000001</v>
      </c>
      <c r="D90" s="41">
        <f t="shared" si="13"/>
        <v>92.328000000000003</v>
      </c>
      <c r="E90" s="41">
        <f t="shared" si="14"/>
        <v>943.12400000000002</v>
      </c>
      <c r="F90" s="41">
        <f t="shared" si="15"/>
        <v>5489.880000000001</v>
      </c>
    </row>
    <row r="91" spans="1:6" x14ac:dyDescent="0.2">
      <c r="A91" s="35" t="s">
        <v>38</v>
      </c>
      <c r="B91" s="41">
        <f t="shared" si="11"/>
        <v>52908.855999999992</v>
      </c>
      <c r="C91" s="41">
        <f t="shared" si="12"/>
        <v>28869</v>
      </c>
      <c r="D91" s="41">
        <f t="shared" si="13"/>
        <v>7694</v>
      </c>
      <c r="E91" s="41">
        <f t="shared" si="14"/>
        <v>10353.635999999999</v>
      </c>
      <c r="F91" s="41">
        <f t="shared" si="15"/>
        <v>99716.183999999994</v>
      </c>
    </row>
    <row r="94" spans="1:6" x14ac:dyDescent="0.2">
      <c r="A94" s="25" t="s">
        <v>184</v>
      </c>
    </row>
    <row r="95" spans="1:6" x14ac:dyDescent="0.2">
      <c r="A95" s="5" t="s">
        <v>175</v>
      </c>
    </row>
    <row r="96" spans="1:6" x14ac:dyDescent="0.2">
      <c r="A96" s="19" t="s">
        <v>5</v>
      </c>
    </row>
    <row r="97" spans="1:6" x14ac:dyDescent="0.2">
      <c r="A97" s="89" t="s">
        <v>176</v>
      </c>
      <c r="B97" s="91" t="s">
        <v>120</v>
      </c>
      <c r="C97" s="92"/>
      <c r="D97" s="92"/>
      <c r="E97" s="92"/>
      <c r="F97" s="93"/>
    </row>
    <row r="98" spans="1:6" ht="31.5" customHeight="1" x14ac:dyDescent="0.2">
      <c r="A98" s="90"/>
      <c r="B98" s="11" t="s">
        <v>20</v>
      </c>
      <c r="C98" s="11" t="s">
        <v>21</v>
      </c>
      <c r="D98" s="11" t="s">
        <v>22</v>
      </c>
      <c r="E98" s="11" t="s">
        <v>23</v>
      </c>
      <c r="F98" s="16" t="s">
        <v>38</v>
      </c>
    </row>
    <row r="99" spans="1:6" x14ac:dyDescent="0.2">
      <c r="A99" s="7" t="s">
        <v>177</v>
      </c>
      <c r="B99" s="11">
        <v>239</v>
      </c>
      <c r="C99" s="11">
        <v>117</v>
      </c>
      <c r="D99" s="11">
        <v>20</v>
      </c>
      <c r="E99" s="11">
        <v>0</v>
      </c>
      <c r="F99" s="16">
        <v>376</v>
      </c>
    </row>
    <row r="100" spans="1:6" ht="24" x14ac:dyDescent="0.2">
      <c r="A100" s="7" t="s">
        <v>178</v>
      </c>
      <c r="B100" s="11">
        <v>44</v>
      </c>
      <c r="C100" s="11">
        <v>19</v>
      </c>
      <c r="D100" s="11">
        <v>8</v>
      </c>
      <c r="E100" s="11">
        <v>3</v>
      </c>
      <c r="F100" s="16">
        <v>74</v>
      </c>
    </row>
    <row r="101" spans="1:6" ht="24" x14ac:dyDescent="0.2">
      <c r="A101" s="7" t="s">
        <v>179</v>
      </c>
      <c r="B101" s="11">
        <v>181</v>
      </c>
      <c r="C101" s="11">
        <v>58</v>
      </c>
      <c r="D101" s="11">
        <v>50</v>
      </c>
      <c r="E101" s="11">
        <v>11</v>
      </c>
      <c r="F101" s="16">
        <v>300</v>
      </c>
    </row>
    <row r="102" spans="1:6" ht="24" x14ac:dyDescent="0.2">
      <c r="A102" s="7" t="s">
        <v>180</v>
      </c>
      <c r="B102" s="11">
        <v>29</v>
      </c>
      <c r="C102" s="11">
        <v>13</v>
      </c>
      <c r="D102" s="11">
        <v>1</v>
      </c>
      <c r="E102" s="11">
        <v>1</v>
      </c>
      <c r="F102" s="16">
        <v>44</v>
      </c>
    </row>
    <row r="103" spans="1:6" x14ac:dyDescent="0.2">
      <c r="A103" s="10" t="s">
        <v>38</v>
      </c>
      <c r="B103" s="16">
        <v>493</v>
      </c>
      <c r="C103" s="16">
        <v>207</v>
      </c>
      <c r="D103" s="16">
        <v>79</v>
      </c>
      <c r="E103" s="16">
        <v>15</v>
      </c>
      <c r="F103" s="16">
        <v>794</v>
      </c>
    </row>
    <row r="104" spans="1:6" x14ac:dyDescent="0.2">
      <c r="A104" s="17"/>
    </row>
    <row r="105" spans="1:6" x14ac:dyDescent="0.2">
      <c r="A105" s="15" t="s">
        <v>56</v>
      </c>
    </row>
    <row r="106" spans="1:6" x14ac:dyDescent="0.2">
      <c r="A106" s="89" t="s">
        <v>176</v>
      </c>
      <c r="B106" s="91" t="s">
        <v>120</v>
      </c>
      <c r="C106" s="92"/>
      <c r="D106" s="92"/>
      <c r="E106" s="92"/>
      <c r="F106" s="93"/>
    </row>
    <row r="107" spans="1:6" ht="27" customHeight="1" x14ac:dyDescent="0.2">
      <c r="A107" s="90"/>
      <c r="B107" s="36" t="s">
        <v>20</v>
      </c>
      <c r="C107" s="36" t="s">
        <v>21</v>
      </c>
      <c r="D107" s="36" t="s">
        <v>22</v>
      </c>
      <c r="E107" s="36" t="s">
        <v>23</v>
      </c>
      <c r="F107" s="37" t="s">
        <v>38</v>
      </c>
    </row>
    <row r="108" spans="1:6" x14ac:dyDescent="0.2">
      <c r="A108" s="34" t="s">
        <v>177</v>
      </c>
      <c r="B108" s="43">
        <v>0.48499999999999999</v>
      </c>
      <c r="C108" s="43">
        <v>0.56499999999999995</v>
      </c>
      <c r="D108" s="43">
        <v>0.253</v>
      </c>
      <c r="E108" s="43">
        <v>0</v>
      </c>
      <c r="F108" s="43">
        <v>0.47399999999999998</v>
      </c>
    </row>
    <row r="109" spans="1:6" ht="18.75" customHeight="1" x14ac:dyDescent="0.2">
      <c r="A109" s="65" t="s">
        <v>178</v>
      </c>
      <c r="B109" s="67">
        <v>8.900000000000001E-2</v>
      </c>
      <c r="C109" s="67">
        <v>9.1999999999999998E-2</v>
      </c>
      <c r="D109" s="67">
        <v>0.10099999999999999</v>
      </c>
      <c r="E109" s="67">
        <v>0.2</v>
      </c>
      <c r="F109" s="67">
        <v>9.3000000000000013E-2</v>
      </c>
    </row>
    <row r="110" spans="1:6" ht="18.75" customHeight="1" x14ac:dyDescent="0.2">
      <c r="A110" s="34" t="s">
        <v>179</v>
      </c>
      <c r="B110" s="43">
        <v>0.36700000000000005</v>
      </c>
      <c r="C110" s="43">
        <v>0.28000000000000003</v>
      </c>
      <c r="D110" s="43">
        <v>0.63300000000000001</v>
      </c>
      <c r="E110" s="43">
        <v>0.73299999999999998</v>
      </c>
      <c r="F110" s="43">
        <v>0.37799999999999995</v>
      </c>
    </row>
    <row r="111" spans="1:6" ht="24" x14ac:dyDescent="0.2">
      <c r="A111" s="34" t="s">
        <v>180</v>
      </c>
      <c r="B111" s="43">
        <v>5.9000000000000004E-2</v>
      </c>
      <c r="C111" s="43">
        <v>6.3E-2</v>
      </c>
      <c r="D111" s="43">
        <v>1.3000000000000001E-2</v>
      </c>
      <c r="E111" s="43">
        <v>6.7000000000000004E-2</v>
      </c>
      <c r="F111" s="43">
        <v>5.5E-2</v>
      </c>
    </row>
    <row r="112" spans="1:6" x14ac:dyDescent="0.2">
      <c r="A112" s="35" t="s">
        <v>38</v>
      </c>
      <c r="B112" s="43">
        <v>1</v>
      </c>
      <c r="C112" s="43">
        <v>1</v>
      </c>
      <c r="D112" s="43">
        <v>1</v>
      </c>
      <c r="E112" s="43">
        <v>1</v>
      </c>
      <c r="F112" s="43">
        <v>1</v>
      </c>
    </row>
    <row r="113" spans="1:6" x14ac:dyDescent="0.2">
      <c r="A113" s="17"/>
    </row>
    <row r="114" spans="1:6" x14ac:dyDescent="0.2">
      <c r="A114" s="19" t="s">
        <v>97</v>
      </c>
    </row>
    <row r="115" spans="1:6" x14ac:dyDescent="0.2">
      <c r="A115" s="89" t="s">
        <v>176</v>
      </c>
      <c r="B115" s="91" t="s">
        <v>120</v>
      </c>
      <c r="C115" s="92"/>
      <c r="D115" s="92"/>
      <c r="E115" s="92"/>
      <c r="F115" s="93"/>
    </row>
    <row r="116" spans="1:6" ht="36" x14ac:dyDescent="0.2">
      <c r="A116" s="90"/>
      <c r="B116" s="11" t="s">
        <v>20</v>
      </c>
      <c r="C116" s="11" t="s">
        <v>21</v>
      </c>
      <c r="D116" s="11" t="s">
        <v>22</v>
      </c>
      <c r="E116" s="11" t="s">
        <v>23</v>
      </c>
      <c r="F116" s="16" t="s">
        <v>38</v>
      </c>
    </row>
    <row r="117" spans="1:6" x14ac:dyDescent="0.2">
      <c r="A117" s="7" t="s">
        <v>177</v>
      </c>
      <c r="B117" s="14">
        <f>B108*53508</f>
        <v>25951.38</v>
      </c>
      <c r="C117" s="14">
        <f>C108*30925</f>
        <v>17472.625</v>
      </c>
      <c r="D117" s="14">
        <f>D108*7630</f>
        <v>1930.39</v>
      </c>
      <c r="E117" s="11">
        <f>E108*12123</f>
        <v>0</v>
      </c>
      <c r="F117" s="75">
        <f>F108*104152</f>
        <v>49368.047999999995</v>
      </c>
    </row>
    <row r="118" spans="1:6" ht="24" x14ac:dyDescent="0.2">
      <c r="A118" s="63" t="s">
        <v>178</v>
      </c>
      <c r="B118" s="77">
        <f t="shared" ref="B118:B121" si="16">B109*53508</f>
        <v>4762.2120000000004</v>
      </c>
      <c r="C118" s="77">
        <f t="shared" ref="C118:C121" si="17">C109*30925</f>
        <v>2845.1</v>
      </c>
      <c r="D118" s="77">
        <f t="shared" ref="D118:D121" si="18">D109*7630</f>
        <v>770.63</v>
      </c>
      <c r="E118" s="64">
        <f t="shared" ref="E118:E121" si="19">E109*12123</f>
        <v>2424.6</v>
      </c>
      <c r="F118" s="77">
        <f t="shared" ref="F118:F121" si="20">F109*104152</f>
        <v>9686.1360000000022</v>
      </c>
    </row>
    <row r="119" spans="1:6" ht="24" x14ac:dyDescent="0.2">
      <c r="A119" s="7" t="s">
        <v>179</v>
      </c>
      <c r="B119" s="14">
        <f t="shared" si="16"/>
        <v>19637.436000000002</v>
      </c>
      <c r="C119" s="14">
        <f t="shared" si="17"/>
        <v>8659</v>
      </c>
      <c r="D119" s="14">
        <f t="shared" si="18"/>
        <v>4829.79</v>
      </c>
      <c r="E119" s="11">
        <f t="shared" si="19"/>
        <v>8886.1589999999997</v>
      </c>
      <c r="F119" s="75">
        <f t="shared" si="20"/>
        <v>39369.455999999991</v>
      </c>
    </row>
    <row r="120" spans="1:6" ht="24" x14ac:dyDescent="0.2">
      <c r="A120" s="7" t="s">
        <v>180</v>
      </c>
      <c r="B120" s="14">
        <f t="shared" si="16"/>
        <v>3156.9720000000002</v>
      </c>
      <c r="C120" s="14">
        <f t="shared" si="17"/>
        <v>1948.2750000000001</v>
      </c>
      <c r="D120" s="14">
        <f t="shared" si="18"/>
        <v>99.190000000000012</v>
      </c>
      <c r="E120" s="11">
        <f t="shared" si="19"/>
        <v>812.2410000000001</v>
      </c>
      <c r="F120" s="75">
        <f t="shared" si="20"/>
        <v>5728.36</v>
      </c>
    </row>
    <row r="121" spans="1:6" x14ac:dyDescent="0.2">
      <c r="A121" s="10" t="s">
        <v>38</v>
      </c>
      <c r="B121" s="14">
        <f t="shared" si="16"/>
        <v>53508</v>
      </c>
      <c r="C121" s="14">
        <f t="shared" si="17"/>
        <v>30925</v>
      </c>
      <c r="D121" s="14">
        <f t="shared" si="18"/>
        <v>7630</v>
      </c>
      <c r="E121" s="11">
        <f t="shared" si="19"/>
        <v>12123</v>
      </c>
      <c r="F121" s="75">
        <f t="shared" si="20"/>
        <v>104152</v>
      </c>
    </row>
    <row r="128" spans="1:6" x14ac:dyDescent="0.2">
      <c r="A128" s="25" t="s">
        <v>185</v>
      </c>
    </row>
    <row r="129" spans="1:6" x14ac:dyDescent="0.2">
      <c r="A129" s="5" t="s">
        <v>186</v>
      </c>
    </row>
    <row r="130" spans="1:6" x14ac:dyDescent="0.2">
      <c r="A130" s="19" t="s">
        <v>5</v>
      </c>
    </row>
    <row r="131" spans="1:6" x14ac:dyDescent="0.2">
      <c r="A131" s="89" t="s">
        <v>176</v>
      </c>
      <c r="B131" s="91" t="s">
        <v>120</v>
      </c>
      <c r="C131" s="92"/>
      <c r="D131" s="92"/>
      <c r="E131" s="92"/>
      <c r="F131" s="93"/>
    </row>
    <row r="132" spans="1:6" ht="31.5" customHeight="1" x14ac:dyDescent="0.2">
      <c r="A132" s="90"/>
      <c r="B132" s="11" t="s">
        <v>20</v>
      </c>
      <c r="C132" s="11" t="s">
        <v>21</v>
      </c>
      <c r="D132" s="11" t="s">
        <v>22</v>
      </c>
      <c r="E132" s="11" t="s">
        <v>23</v>
      </c>
      <c r="F132" s="16" t="s">
        <v>38</v>
      </c>
    </row>
    <row r="133" spans="1:6" x14ac:dyDescent="0.2">
      <c r="A133" s="7" t="s">
        <v>177</v>
      </c>
      <c r="B133" s="11">
        <v>38</v>
      </c>
      <c r="C133" s="11">
        <v>55</v>
      </c>
      <c r="D133" s="11">
        <v>0</v>
      </c>
      <c r="E133" s="11">
        <v>30</v>
      </c>
      <c r="F133" s="16">
        <v>123</v>
      </c>
    </row>
    <row r="134" spans="1:6" ht="24" x14ac:dyDescent="0.2">
      <c r="A134" s="63" t="s">
        <v>178</v>
      </c>
      <c r="B134" s="64">
        <v>7</v>
      </c>
      <c r="C134" s="64">
        <v>11</v>
      </c>
      <c r="D134" s="64">
        <v>0</v>
      </c>
      <c r="E134" s="64">
        <v>5</v>
      </c>
      <c r="F134" s="64">
        <v>23</v>
      </c>
    </row>
    <row r="135" spans="1:6" ht="24" x14ac:dyDescent="0.2">
      <c r="A135" s="7" t="s">
        <v>179</v>
      </c>
      <c r="B135" s="11">
        <v>29</v>
      </c>
      <c r="C135" s="11">
        <v>27</v>
      </c>
      <c r="D135" s="11">
        <v>3</v>
      </c>
      <c r="E135" s="11">
        <v>50</v>
      </c>
      <c r="F135" s="16">
        <v>109</v>
      </c>
    </row>
    <row r="136" spans="1:6" ht="24" x14ac:dyDescent="0.2">
      <c r="A136" s="7" t="s">
        <v>180</v>
      </c>
      <c r="B136" s="11">
        <v>0</v>
      </c>
      <c r="C136" s="11">
        <v>7</v>
      </c>
      <c r="D136" s="11">
        <v>0</v>
      </c>
      <c r="E136" s="11">
        <v>9</v>
      </c>
      <c r="F136" s="16">
        <v>16</v>
      </c>
    </row>
    <row r="137" spans="1:6" x14ac:dyDescent="0.2">
      <c r="A137" s="10" t="s">
        <v>38</v>
      </c>
      <c r="B137" s="16">
        <v>74</v>
      </c>
      <c r="C137" s="16">
        <v>100</v>
      </c>
      <c r="D137" s="16">
        <v>3</v>
      </c>
      <c r="E137" s="16">
        <v>94</v>
      </c>
      <c r="F137" s="16">
        <v>271</v>
      </c>
    </row>
    <row r="140" spans="1:6" x14ac:dyDescent="0.2">
      <c r="A140" s="15" t="s">
        <v>56</v>
      </c>
    </row>
    <row r="141" spans="1:6" x14ac:dyDescent="0.2">
      <c r="A141" s="89" t="s">
        <v>176</v>
      </c>
      <c r="B141" s="91" t="s">
        <v>120</v>
      </c>
      <c r="C141" s="92"/>
      <c r="D141" s="92"/>
      <c r="E141" s="92"/>
      <c r="F141" s="93"/>
    </row>
    <row r="142" spans="1:6" ht="29.25" customHeight="1" x14ac:dyDescent="0.2">
      <c r="A142" s="90"/>
      <c r="B142" s="36" t="s">
        <v>20</v>
      </c>
      <c r="C142" s="36" t="s">
        <v>21</v>
      </c>
      <c r="D142" s="36" t="s">
        <v>22</v>
      </c>
      <c r="E142" s="36" t="s">
        <v>23</v>
      </c>
      <c r="F142" s="37" t="s">
        <v>38</v>
      </c>
    </row>
    <row r="143" spans="1:6" x14ac:dyDescent="0.2">
      <c r="A143" s="34" t="s">
        <v>177</v>
      </c>
      <c r="B143" s="38">
        <v>0.51400000000000001</v>
      </c>
      <c r="C143" s="38">
        <v>0.55000000000000004</v>
      </c>
      <c r="D143" s="38">
        <v>0</v>
      </c>
      <c r="E143" s="38">
        <v>0.31900000000000001</v>
      </c>
      <c r="F143" s="38">
        <v>0.45399999999999996</v>
      </c>
    </row>
    <row r="144" spans="1:6" ht="24" x14ac:dyDescent="0.2">
      <c r="A144" s="65" t="s">
        <v>178</v>
      </c>
      <c r="B144" s="78">
        <v>9.5000000000000001E-2</v>
      </c>
      <c r="C144" s="78">
        <v>0.11</v>
      </c>
      <c r="D144" s="78">
        <v>0</v>
      </c>
      <c r="E144" s="78">
        <v>5.2999999999999999E-2</v>
      </c>
      <c r="F144" s="78">
        <v>8.5000000000000006E-2</v>
      </c>
    </row>
    <row r="145" spans="1:6" ht="24" x14ac:dyDescent="0.2">
      <c r="A145" s="34" t="s">
        <v>179</v>
      </c>
      <c r="B145" s="38">
        <v>0.39200000000000002</v>
      </c>
      <c r="C145" s="38">
        <v>0.27</v>
      </c>
      <c r="D145" s="38">
        <v>1</v>
      </c>
      <c r="E145" s="38">
        <v>0.53200000000000003</v>
      </c>
      <c r="F145" s="38">
        <v>0.40200000000000002</v>
      </c>
    </row>
    <row r="146" spans="1:6" ht="24" x14ac:dyDescent="0.2">
      <c r="A146" s="34" t="s">
        <v>180</v>
      </c>
      <c r="B146" s="38">
        <v>0</v>
      </c>
      <c r="C146" s="38">
        <v>7.0000000000000007E-2</v>
      </c>
      <c r="D146" s="38">
        <v>0</v>
      </c>
      <c r="E146" s="38">
        <v>9.6000000000000002E-2</v>
      </c>
      <c r="F146" s="38">
        <v>5.9000000000000004E-2</v>
      </c>
    </row>
    <row r="147" spans="1:6" x14ac:dyDescent="0.2">
      <c r="A147" s="35" t="s">
        <v>38</v>
      </c>
      <c r="B147" s="38">
        <v>1</v>
      </c>
      <c r="C147" s="38">
        <v>1</v>
      </c>
      <c r="D147" s="38">
        <v>1</v>
      </c>
      <c r="E147" s="38">
        <v>1</v>
      </c>
      <c r="F147" s="38">
        <v>1</v>
      </c>
    </row>
    <row r="148" spans="1:6" x14ac:dyDescent="0.2">
      <c r="A148" s="17"/>
    </row>
    <row r="149" spans="1:6" x14ac:dyDescent="0.2">
      <c r="A149" s="17"/>
    </row>
    <row r="150" spans="1:6" x14ac:dyDescent="0.2">
      <c r="A150" s="19" t="s">
        <v>97</v>
      </c>
    </row>
    <row r="151" spans="1:6" x14ac:dyDescent="0.2">
      <c r="A151" s="89" t="s">
        <v>176</v>
      </c>
      <c r="B151" s="91" t="s">
        <v>120</v>
      </c>
      <c r="C151" s="92"/>
      <c r="D151" s="92"/>
      <c r="E151" s="92"/>
      <c r="F151" s="93"/>
    </row>
    <row r="152" spans="1:6" ht="36" x14ac:dyDescent="0.2">
      <c r="A152" s="90"/>
      <c r="B152" s="11" t="s">
        <v>20</v>
      </c>
      <c r="C152" s="11" t="s">
        <v>21</v>
      </c>
      <c r="D152" s="11" t="s">
        <v>22</v>
      </c>
      <c r="E152" s="11" t="s">
        <v>23</v>
      </c>
      <c r="F152" s="16" t="s">
        <v>38</v>
      </c>
    </row>
    <row r="153" spans="1:6" x14ac:dyDescent="0.2">
      <c r="A153" s="7" t="s">
        <v>177</v>
      </c>
      <c r="B153" s="14">
        <f>B143*49494</f>
        <v>25439.916000000001</v>
      </c>
      <c r="C153" s="14">
        <f>C143*25363</f>
        <v>13949.650000000001</v>
      </c>
      <c r="D153" s="14">
        <f>D143*9852</f>
        <v>0</v>
      </c>
      <c r="E153" s="14">
        <f>E143*10129</f>
        <v>3231.1509999999998</v>
      </c>
      <c r="F153" s="14">
        <f>F143*89222</f>
        <v>40506.787999999993</v>
      </c>
    </row>
    <row r="154" spans="1:6" ht="24" x14ac:dyDescent="0.2">
      <c r="A154" s="63" t="s">
        <v>178</v>
      </c>
      <c r="B154" s="77">
        <f t="shared" ref="B154:B157" si="21">B144*49494</f>
        <v>4701.93</v>
      </c>
      <c r="C154" s="77">
        <f t="shared" ref="C154:C157" si="22">C144*25363</f>
        <v>2789.93</v>
      </c>
      <c r="D154" s="77">
        <f t="shared" ref="D154:D157" si="23">D144*9852</f>
        <v>0</v>
      </c>
      <c r="E154" s="77">
        <f t="shared" ref="E154:E157" si="24">E144*10129</f>
        <v>536.83699999999999</v>
      </c>
      <c r="F154" s="77">
        <f t="shared" ref="F154:F157" si="25">F144*89222</f>
        <v>7583.8700000000008</v>
      </c>
    </row>
    <row r="155" spans="1:6" ht="24" x14ac:dyDescent="0.2">
      <c r="A155" s="7" t="s">
        <v>179</v>
      </c>
      <c r="B155" s="14">
        <f t="shared" si="21"/>
        <v>19401.648000000001</v>
      </c>
      <c r="C155" s="14">
        <f t="shared" si="22"/>
        <v>6848.01</v>
      </c>
      <c r="D155" s="14">
        <f t="shared" si="23"/>
        <v>9852</v>
      </c>
      <c r="E155" s="14">
        <f t="shared" si="24"/>
        <v>5388.6280000000006</v>
      </c>
      <c r="F155" s="14">
        <f t="shared" si="25"/>
        <v>35867.243999999999</v>
      </c>
    </row>
    <row r="156" spans="1:6" ht="24" x14ac:dyDescent="0.2">
      <c r="A156" s="7" t="s">
        <v>180</v>
      </c>
      <c r="B156" s="14">
        <f t="shared" si="21"/>
        <v>0</v>
      </c>
      <c r="C156" s="14">
        <f t="shared" si="22"/>
        <v>1775.41</v>
      </c>
      <c r="D156" s="14">
        <f t="shared" si="23"/>
        <v>0</v>
      </c>
      <c r="E156" s="14">
        <f t="shared" si="24"/>
        <v>972.38400000000001</v>
      </c>
      <c r="F156" s="14">
        <f t="shared" si="25"/>
        <v>5264.098</v>
      </c>
    </row>
    <row r="157" spans="1:6" x14ac:dyDescent="0.2">
      <c r="A157" s="10" t="s">
        <v>38</v>
      </c>
      <c r="B157" s="14">
        <f t="shared" si="21"/>
        <v>49494</v>
      </c>
      <c r="C157" s="14">
        <f t="shared" si="22"/>
        <v>25363</v>
      </c>
      <c r="D157" s="14">
        <f t="shared" si="23"/>
        <v>9852</v>
      </c>
      <c r="E157" s="14">
        <f t="shared" si="24"/>
        <v>10129</v>
      </c>
      <c r="F157" s="14">
        <f t="shared" si="25"/>
        <v>89222</v>
      </c>
    </row>
    <row r="160" spans="1:6" x14ac:dyDescent="0.2">
      <c r="A160" s="25" t="s">
        <v>188</v>
      </c>
    </row>
    <row r="161" spans="1:6" x14ac:dyDescent="0.2">
      <c r="A161" s="5" t="s">
        <v>189</v>
      </c>
    </row>
    <row r="162" spans="1:6" x14ac:dyDescent="0.2">
      <c r="A162" s="19" t="s">
        <v>5</v>
      </c>
    </row>
    <row r="163" spans="1:6" x14ac:dyDescent="0.2">
      <c r="A163" s="89" t="s">
        <v>176</v>
      </c>
      <c r="B163" s="91" t="s">
        <v>120</v>
      </c>
      <c r="C163" s="92"/>
      <c r="D163" s="92"/>
      <c r="E163" s="92"/>
      <c r="F163" s="93"/>
    </row>
    <row r="164" spans="1:6" ht="36" x14ac:dyDescent="0.2">
      <c r="A164" s="90"/>
      <c r="B164" s="11" t="s">
        <v>20</v>
      </c>
      <c r="C164" s="11" t="s">
        <v>21</v>
      </c>
      <c r="D164" s="11" t="s">
        <v>22</v>
      </c>
      <c r="E164" s="11" t="s">
        <v>23</v>
      </c>
      <c r="F164" s="16" t="s">
        <v>38</v>
      </c>
    </row>
    <row r="165" spans="1:6" x14ac:dyDescent="0.2">
      <c r="A165" s="7" t="s">
        <v>177</v>
      </c>
      <c r="B165" s="11">
        <v>111</v>
      </c>
      <c r="C165" s="11">
        <v>69</v>
      </c>
      <c r="D165" s="11">
        <v>0</v>
      </c>
      <c r="E165" s="11">
        <v>4</v>
      </c>
      <c r="F165" s="16">
        <v>184</v>
      </c>
    </row>
    <row r="166" spans="1:6" ht="17.25" customHeight="1" x14ac:dyDescent="0.2">
      <c r="A166" s="63" t="s">
        <v>178</v>
      </c>
      <c r="B166" s="64">
        <v>10</v>
      </c>
      <c r="C166" s="64">
        <v>9</v>
      </c>
      <c r="D166" s="64">
        <v>2</v>
      </c>
      <c r="E166" s="64">
        <v>4</v>
      </c>
      <c r="F166" s="64">
        <v>25</v>
      </c>
    </row>
    <row r="167" spans="1:6" ht="16.5" customHeight="1" x14ac:dyDescent="0.2">
      <c r="A167" s="7" t="s">
        <v>179</v>
      </c>
      <c r="B167" s="11">
        <v>51</v>
      </c>
      <c r="C167" s="11">
        <v>23</v>
      </c>
      <c r="D167" s="11">
        <v>26</v>
      </c>
      <c r="E167" s="11">
        <v>21</v>
      </c>
      <c r="F167" s="16">
        <v>121</v>
      </c>
    </row>
    <row r="168" spans="1:6" ht="24" x14ac:dyDescent="0.2">
      <c r="A168" s="7" t="s">
        <v>180</v>
      </c>
      <c r="B168" s="11">
        <v>16</v>
      </c>
      <c r="C168" s="11">
        <v>8</v>
      </c>
      <c r="D168" s="11">
        <v>0</v>
      </c>
      <c r="E168" s="11">
        <v>4</v>
      </c>
      <c r="F168" s="16">
        <v>28</v>
      </c>
    </row>
    <row r="169" spans="1:6" x14ac:dyDescent="0.2">
      <c r="A169" s="10" t="s">
        <v>38</v>
      </c>
      <c r="B169" s="16">
        <v>188</v>
      </c>
      <c r="C169" s="16">
        <v>109</v>
      </c>
      <c r="D169" s="16">
        <v>28</v>
      </c>
      <c r="E169" s="16">
        <v>33</v>
      </c>
      <c r="F169" s="16">
        <v>358</v>
      </c>
    </row>
    <row r="170" spans="1:6" x14ac:dyDescent="0.2">
      <c r="A170" s="15" t="s">
        <v>56</v>
      </c>
    </row>
    <row r="171" spans="1:6" x14ac:dyDescent="0.2">
      <c r="A171" s="89" t="s">
        <v>176</v>
      </c>
      <c r="B171" s="91" t="s">
        <v>120</v>
      </c>
      <c r="C171" s="92"/>
      <c r="D171" s="92"/>
      <c r="E171" s="92"/>
      <c r="F171" s="93"/>
    </row>
    <row r="172" spans="1:6" ht="36" x14ac:dyDescent="0.2">
      <c r="A172" s="90"/>
      <c r="B172" s="36" t="s">
        <v>20</v>
      </c>
      <c r="C172" s="36" t="s">
        <v>21</v>
      </c>
      <c r="D172" s="36" t="s">
        <v>22</v>
      </c>
      <c r="E172" s="36" t="s">
        <v>23</v>
      </c>
      <c r="F172" s="37" t="s">
        <v>38</v>
      </c>
    </row>
    <row r="173" spans="1:6" x14ac:dyDescent="0.2">
      <c r="A173" s="34" t="s">
        <v>177</v>
      </c>
      <c r="B173" s="38">
        <v>0.59</v>
      </c>
      <c r="C173" s="38">
        <v>0.63300000000000001</v>
      </c>
      <c r="D173" s="38">
        <v>0</v>
      </c>
      <c r="E173" s="38">
        <v>0.121</v>
      </c>
      <c r="F173" s="38">
        <v>0.51400000000000001</v>
      </c>
    </row>
    <row r="174" spans="1:6" ht="24" x14ac:dyDescent="0.2">
      <c r="A174" s="65" t="s">
        <v>178</v>
      </c>
      <c r="B174" s="78">
        <v>5.2999999999999999E-2</v>
      </c>
      <c r="C174" s="78">
        <v>8.3000000000000004E-2</v>
      </c>
      <c r="D174" s="78">
        <v>7.0999999999999994E-2</v>
      </c>
      <c r="E174" s="78">
        <v>0.121</v>
      </c>
      <c r="F174" s="78">
        <v>7.0000000000000007E-2</v>
      </c>
    </row>
    <row r="175" spans="1:6" ht="24" x14ac:dyDescent="0.2">
      <c r="A175" s="34" t="s">
        <v>179</v>
      </c>
      <c r="B175" s="38">
        <v>0.27100000000000002</v>
      </c>
      <c r="C175" s="38">
        <v>0.21100000000000002</v>
      </c>
      <c r="D175" s="38">
        <v>0.92900000000000005</v>
      </c>
      <c r="E175" s="38">
        <v>0.63600000000000001</v>
      </c>
      <c r="F175" s="38">
        <v>0.33799999999999997</v>
      </c>
    </row>
    <row r="176" spans="1:6" ht="24" x14ac:dyDescent="0.2">
      <c r="A176" s="34" t="s">
        <v>180</v>
      </c>
      <c r="B176" s="38">
        <v>8.5000000000000006E-2</v>
      </c>
      <c r="C176" s="38">
        <v>7.2999999999999995E-2</v>
      </c>
      <c r="D176" s="38">
        <v>0</v>
      </c>
      <c r="E176" s="38">
        <v>0.121</v>
      </c>
      <c r="F176" s="38">
        <v>7.8E-2</v>
      </c>
    </row>
    <row r="177" spans="1:6" x14ac:dyDescent="0.2">
      <c r="A177" s="35" t="s">
        <v>38</v>
      </c>
      <c r="B177" s="38">
        <v>1</v>
      </c>
      <c r="C177" s="38">
        <v>1</v>
      </c>
      <c r="D177" s="38">
        <v>1</v>
      </c>
      <c r="E177" s="38">
        <v>1</v>
      </c>
      <c r="F177" s="38">
        <v>1</v>
      </c>
    </row>
    <row r="180" spans="1:6" x14ac:dyDescent="0.2">
      <c r="A180" s="19" t="s">
        <v>97</v>
      </c>
    </row>
    <row r="181" spans="1:6" x14ac:dyDescent="0.2">
      <c r="A181" s="89" t="s">
        <v>176</v>
      </c>
      <c r="B181" s="91" t="s">
        <v>120</v>
      </c>
      <c r="C181" s="92"/>
      <c r="D181" s="92"/>
      <c r="E181" s="92"/>
      <c r="F181" s="93"/>
    </row>
    <row r="182" spans="1:6" ht="36" x14ac:dyDescent="0.2">
      <c r="A182" s="90"/>
      <c r="B182" s="11" t="s">
        <v>20</v>
      </c>
      <c r="C182" s="11" t="s">
        <v>21</v>
      </c>
      <c r="D182" s="11" t="s">
        <v>22</v>
      </c>
      <c r="E182" s="11" t="s">
        <v>23</v>
      </c>
      <c r="F182" s="16" t="s">
        <v>38</v>
      </c>
    </row>
    <row r="183" spans="1:6" x14ac:dyDescent="0.2">
      <c r="A183" s="7" t="s">
        <v>177</v>
      </c>
      <c r="B183" s="14">
        <f>B173*17495</f>
        <v>10322.049999999999</v>
      </c>
      <c r="C183" s="14">
        <f>C173*10220</f>
        <v>6469.26</v>
      </c>
      <c r="D183" s="14">
        <f>D173*2631</f>
        <v>0</v>
      </c>
      <c r="E183" s="14">
        <f>E173*3233</f>
        <v>391.19299999999998</v>
      </c>
      <c r="F183" s="14">
        <f>F173*33538</f>
        <v>17238.531999999999</v>
      </c>
    </row>
    <row r="184" spans="1:6" ht="24" x14ac:dyDescent="0.2">
      <c r="A184" s="63" t="s">
        <v>178</v>
      </c>
      <c r="B184" s="77">
        <f t="shared" ref="B184:B187" si="26">B174*17495</f>
        <v>927.23500000000001</v>
      </c>
      <c r="C184" s="77">
        <f t="shared" ref="C184:C187" si="27">C174*10220</f>
        <v>848.26</v>
      </c>
      <c r="D184" s="77">
        <f t="shared" ref="D184:D187" si="28">D174*2631</f>
        <v>186.80099999999999</v>
      </c>
      <c r="E184" s="77">
        <f t="shared" ref="E184:E187" si="29">E174*3233</f>
        <v>391.19299999999998</v>
      </c>
      <c r="F184" s="77">
        <f t="shared" ref="F184:F187" si="30">F174*33538</f>
        <v>2347.6600000000003</v>
      </c>
    </row>
    <row r="185" spans="1:6" ht="24" x14ac:dyDescent="0.2">
      <c r="A185" s="7" t="s">
        <v>179</v>
      </c>
      <c r="B185" s="14">
        <f t="shared" si="26"/>
        <v>4741.1450000000004</v>
      </c>
      <c r="C185" s="14">
        <f t="shared" si="27"/>
        <v>2156.42</v>
      </c>
      <c r="D185" s="14">
        <f t="shared" si="28"/>
        <v>2444.1990000000001</v>
      </c>
      <c r="E185" s="14">
        <f t="shared" si="29"/>
        <v>2056.1880000000001</v>
      </c>
      <c r="F185" s="14">
        <f t="shared" si="30"/>
        <v>11335.843999999999</v>
      </c>
    </row>
    <row r="186" spans="1:6" ht="24" x14ac:dyDescent="0.2">
      <c r="A186" s="7" t="s">
        <v>180</v>
      </c>
      <c r="B186" s="14">
        <f t="shared" si="26"/>
        <v>1487.075</v>
      </c>
      <c r="C186" s="14">
        <f t="shared" si="27"/>
        <v>746.06</v>
      </c>
      <c r="D186" s="14">
        <f t="shared" si="28"/>
        <v>0</v>
      </c>
      <c r="E186" s="14">
        <f t="shared" si="29"/>
        <v>391.19299999999998</v>
      </c>
      <c r="F186" s="14">
        <f t="shared" si="30"/>
        <v>2615.9639999999999</v>
      </c>
    </row>
    <row r="187" spans="1:6" x14ac:dyDescent="0.2">
      <c r="A187" s="10" t="s">
        <v>38</v>
      </c>
      <c r="B187" s="14">
        <f t="shared" si="26"/>
        <v>17495</v>
      </c>
      <c r="C187" s="14">
        <f t="shared" si="27"/>
        <v>10220</v>
      </c>
      <c r="D187" s="14">
        <f t="shared" si="28"/>
        <v>2631</v>
      </c>
      <c r="E187" s="14">
        <f t="shared" si="29"/>
        <v>3233</v>
      </c>
      <c r="F187" s="14">
        <f t="shared" si="30"/>
        <v>33538</v>
      </c>
    </row>
    <row r="190" spans="1:6" x14ac:dyDescent="0.2">
      <c r="A190" s="25" t="s">
        <v>190</v>
      </c>
    </row>
    <row r="191" spans="1:6" x14ac:dyDescent="0.2">
      <c r="A191" s="5" t="s">
        <v>191</v>
      </c>
    </row>
    <row r="192" spans="1:6" x14ac:dyDescent="0.2">
      <c r="A192" s="19" t="s">
        <v>5</v>
      </c>
    </row>
    <row r="193" spans="1:6" x14ac:dyDescent="0.2">
      <c r="A193" s="89" t="s">
        <v>176</v>
      </c>
      <c r="B193" s="91" t="s">
        <v>120</v>
      </c>
      <c r="C193" s="92"/>
      <c r="D193" s="92"/>
      <c r="E193" s="92"/>
      <c r="F193" s="93"/>
    </row>
    <row r="194" spans="1:6" ht="36" x14ac:dyDescent="0.2">
      <c r="A194" s="90"/>
      <c r="B194" s="11" t="s">
        <v>20</v>
      </c>
      <c r="C194" s="11" t="s">
        <v>21</v>
      </c>
      <c r="D194" s="11" t="s">
        <v>22</v>
      </c>
      <c r="E194" s="11" t="s">
        <v>23</v>
      </c>
      <c r="F194" s="16" t="s">
        <v>38</v>
      </c>
    </row>
    <row r="195" spans="1:6" x14ac:dyDescent="0.2">
      <c r="A195" s="7" t="s">
        <v>177</v>
      </c>
      <c r="B195" s="11">
        <v>177</v>
      </c>
      <c r="C195" s="11">
        <v>113</v>
      </c>
      <c r="D195" s="11">
        <v>20</v>
      </c>
      <c r="E195" s="11">
        <v>27</v>
      </c>
      <c r="F195" s="16">
        <v>337</v>
      </c>
    </row>
    <row r="196" spans="1:6" ht="24" x14ac:dyDescent="0.2">
      <c r="A196" s="7" t="s">
        <v>178</v>
      </c>
      <c r="B196" s="11">
        <v>41</v>
      </c>
      <c r="C196" s="11">
        <v>23</v>
      </c>
      <c r="D196" s="11">
        <v>6</v>
      </c>
      <c r="E196" s="11">
        <v>4</v>
      </c>
      <c r="F196" s="16">
        <v>74</v>
      </c>
    </row>
    <row r="197" spans="1:6" ht="24" x14ac:dyDescent="0.2">
      <c r="A197" s="7" t="s">
        <v>179</v>
      </c>
      <c r="B197" s="11">
        <v>170</v>
      </c>
      <c r="C197" s="11">
        <v>66</v>
      </c>
      <c r="D197" s="11">
        <v>34</v>
      </c>
      <c r="E197" s="11">
        <v>45</v>
      </c>
      <c r="F197" s="16">
        <v>315</v>
      </c>
    </row>
    <row r="198" spans="1:6" ht="24" x14ac:dyDescent="0.2">
      <c r="A198" s="7" t="s">
        <v>180</v>
      </c>
      <c r="B198" s="11">
        <v>21</v>
      </c>
      <c r="C198" s="11">
        <v>16</v>
      </c>
      <c r="D198" s="11">
        <v>1</v>
      </c>
      <c r="E198" s="11">
        <v>7</v>
      </c>
      <c r="F198" s="16">
        <v>45</v>
      </c>
    </row>
    <row r="199" spans="1:6" x14ac:dyDescent="0.2">
      <c r="A199" s="10" t="s">
        <v>38</v>
      </c>
      <c r="B199" s="16">
        <v>409</v>
      </c>
      <c r="C199" s="16">
        <v>218</v>
      </c>
      <c r="D199" s="16">
        <v>61</v>
      </c>
      <c r="E199" s="16">
        <v>83</v>
      </c>
      <c r="F199" s="16">
        <v>771</v>
      </c>
    </row>
    <row r="201" spans="1:6" x14ac:dyDescent="0.2">
      <c r="A201" s="15" t="s">
        <v>56</v>
      </c>
    </row>
    <row r="202" spans="1:6" x14ac:dyDescent="0.2">
      <c r="A202" s="89" t="s">
        <v>176</v>
      </c>
      <c r="B202" s="91" t="s">
        <v>120</v>
      </c>
      <c r="C202" s="92"/>
      <c r="D202" s="92"/>
      <c r="E202" s="92"/>
      <c r="F202" s="93"/>
    </row>
    <row r="203" spans="1:6" ht="36" x14ac:dyDescent="0.2">
      <c r="A203" s="90"/>
      <c r="B203" s="36" t="s">
        <v>20</v>
      </c>
      <c r="C203" s="36" t="s">
        <v>21</v>
      </c>
      <c r="D203" s="36" t="s">
        <v>22</v>
      </c>
      <c r="E203" s="36" t="s">
        <v>23</v>
      </c>
      <c r="F203" s="37" t="s">
        <v>38</v>
      </c>
    </row>
    <row r="204" spans="1:6" x14ac:dyDescent="0.2">
      <c r="A204" s="34" t="s">
        <v>177</v>
      </c>
      <c r="B204" s="38">
        <v>0.433</v>
      </c>
      <c r="C204" s="38">
        <v>0.51800000000000002</v>
      </c>
      <c r="D204" s="38">
        <v>0.32799999999999996</v>
      </c>
      <c r="E204" s="38">
        <v>0.32500000000000001</v>
      </c>
      <c r="F204" s="38">
        <v>0.43700000000000006</v>
      </c>
    </row>
    <row r="205" spans="1:6" ht="24" x14ac:dyDescent="0.2">
      <c r="A205" s="34" t="s">
        <v>178</v>
      </c>
      <c r="B205" s="38">
        <v>0.1</v>
      </c>
      <c r="C205" s="38">
        <v>0.106</v>
      </c>
      <c r="D205" s="38">
        <v>9.8000000000000004E-2</v>
      </c>
      <c r="E205" s="38">
        <v>4.8000000000000001E-2</v>
      </c>
      <c r="F205" s="38">
        <v>9.6000000000000002E-2</v>
      </c>
    </row>
    <row r="206" spans="1:6" ht="24" x14ac:dyDescent="0.2">
      <c r="A206" s="34" t="s">
        <v>179</v>
      </c>
      <c r="B206" s="38">
        <v>0.41600000000000004</v>
      </c>
      <c r="C206" s="38">
        <v>0.30299999999999999</v>
      </c>
      <c r="D206" s="38">
        <v>0.55700000000000005</v>
      </c>
      <c r="E206" s="38">
        <v>0.54200000000000004</v>
      </c>
      <c r="F206" s="38">
        <v>0.40899999999999997</v>
      </c>
    </row>
    <row r="207" spans="1:6" ht="24" x14ac:dyDescent="0.2">
      <c r="A207" s="34" t="s">
        <v>180</v>
      </c>
      <c r="B207" s="38">
        <v>5.0999999999999997E-2</v>
      </c>
      <c r="C207" s="38">
        <v>7.2999999999999995E-2</v>
      </c>
      <c r="D207" s="38">
        <v>1.6E-2</v>
      </c>
      <c r="E207" s="38">
        <v>8.4000000000000005E-2</v>
      </c>
      <c r="F207" s="38">
        <v>5.7999999999999996E-2</v>
      </c>
    </row>
    <row r="208" spans="1:6" x14ac:dyDescent="0.2">
      <c r="A208" s="35" t="s">
        <v>38</v>
      </c>
      <c r="B208" s="38">
        <v>1</v>
      </c>
      <c r="C208" s="38">
        <v>1</v>
      </c>
      <c r="D208" s="38">
        <v>1</v>
      </c>
      <c r="E208" s="38">
        <v>1</v>
      </c>
      <c r="F208" s="38">
        <v>1</v>
      </c>
    </row>
    <row r="209" spans="1:6" x14ac:dyDescent="0.2">
      <c r="A209" s="17"/>
    </row>
    <row r="210" spans="1:6" x14ac:dyDescent="0.2">
      <c r="A210" s="17"/>
    </row>
    <row r="213" spans="1:6" x14ac:dyDescent="0.2">
      <c r="A213" s="19" t="s">
        <v>97</v>
      </c>
    </row>
    <row r="214" spans="1:6" x14ac:dyDescent="0.2">
      <c r="A214" s="89" t="s">
        <v>176</v>
      </c>
      <c r="B214" s="91" t="s">
        <v>120</v>
      </c>
      <c r="C214" s="92"/>
      <c r="D214" s="92"/>
      <c r="E214" s="92"/>
      <c r="F214" s="93"/>
    </row>
    <row r="215" spans="1:6" ht="36" x14ac:dyDescent="0.2">
      <c r="A215" s="90"/>
      <c r="B215" s="11" t="s">
        <v>20</v>
      </c>
      <c r="C215" s="11" t="s">
        <v>21</v>
      </c>
      <c r="D215" s="11" t="s">
        <v>22</v>
      </c>
      <c r="E215" s="11" t="s">
        <v>23</v>
      </c>
      <c r="F215" s="16" t="s">
        <v>38</v>
      </c>
    </row>
    <row r="216" spans="1:6" x14ac:dyDescent="0.2">
      <c r="A216" s="7" t="s">
        <v>177</v>
      </c>
      <c r="B216" s="14">
        <f>B204*41228</f>
        <v>17851.723999999998</v>
      </c>
      <c r="C216" s="14">
        <f>C204*21537</f>
        <v>11156.166000000001</v>
      </c>
      <c r="D216" s="14">
        <f>D204*6094</f>
        <v>1998.8319999999997</v>
      </c>
      <c r="E216" s="14">
        <f>E204*8560</f>
        <v>2782</v>
      </c>
      <c r="F216" s="14">
        <f>F204*77457</f>
        <v>33848.709000000003</v>
      </c>
    </row>
    <row r="217" spans="1:6" ht="24" x14ac:dyDescent="0.2">
      <c r="A217" s="63" t="s">
        <v>178</v>
      </c>
      <c r="B217" s="77">
        <f t="shared" ref="B217:B220" si="31">B205*41228</f>
        <v>4122.8</v>
      </c>
      <c r="C217" s="77">
        <f t="shared" ref="C217:C220" si="32">C205*21537</f>
        <v>2282.922</v>
      </c>
      <c r="D217" s="77">
        <f t="shared" ref="D217:D220" si="33">D205*6094</f>
        <v>597.21199999999999</v>
      </c>
      <c r="E217" s="77">
        <f t="shared" ref="E217:E220" si="34">E205*8560</f>
        <v>410.88</v>
      </c>
      <c r="F217" s="77">
        <f t="shared" ref="F217:F220" si="35">F205*77457</f>
        <v>7435.8720000000003</v>
      </c>
    </row>
    <row r="218" spans="1:6" ht="24" x14ac:dyDescent="0.2">
      <c r="A218" s="7" t="s">
        <v>179</v>
      </c>
      <c r="B218" s="14">
        <f t="shared" si="31"/>
        <v>17150.848000000002</v>
      </c>
      <c r="C218" s="14">
        <f t="shared" si="32"/>
        <v>6525.7110000000002</v>
      </c>
      <c r="D218" s="14">
        <f t="shared" si="33"/>
        <v>3394.3580000000002</v>
      </c>
      <c r="E218" s="14">
        <f t="shared" si="34"/>
        <v>4639.5200000000004</v>
      </c>
      <c r="F218" s="14">
        <f t="shared" si="35"/>
        <v>31679.912999999997</v>
      </c>
    </row>
    <row r="219" spans="1:6" ht="24" x14ac:dyDescent="0.2">
      <c r="A219" s="7" t="s">
        <v>180</v>
      </c>
      <c r="B219" s="14">
        <f t="shared" si="31"/>
        <v>2102.6279999999997</v>
      </c>
      <c r="C219" s="14">
        <f t="shared" si="32"/>
        <v>1572.2009999999998</v>
      </c>
      <c r="D219" s="14">
        <f t="shared" si="33"/>
        <v>97.504000000000005</v>
      </c>
      <c r="E219" s="14">
        <f t="shared" si="34"/>
        <v>719.04000000000008</v>
      </c>
      <c r="F219" s="14">
        <f t="shared" si="35"/>
        <v>4492.5059999999994</v>
      </c>
    </row>
    <row r="220" spans="1:6" x14ac:dyDescent="0.2">
      <c r="A220" s="10" t="s">
        <v>38</v>
      </c>
      <c r="B220" s="14">
        <f t="shared" si="31"/>
        <v>41228</v>
      </c>
      <c r="C220" s="14">
        <f t="shared" si="32"/>
        <v>21537</v>
      </c>
      <c r="D220" s="14">
        <f t="shared" si="33"/>
        <v>6094</v>
      </c>
      <c r="E220" s="14">
        <f t="shared" si="34"/>
        <v>8560</v>
      </c>
      <c r="F220" s="14">
        <f t="shared" si="35"/>
        <v>77457</v>
      </c>
    </row>
  </sheetData>
  <mergeCells count="37">
    <mergeCell ref="B43:F43"/>
    <mergeCell ref="A151:A152"/>
    <mergeCell ref="B151:F151"/>
    <mergeCell ref="A85:A86"/>
    <mergeCell ref="B85:F85"/>
    <mergeCell ref="A97:A98"/>
    <mergeCell ref="B97:F97"/>
    <mergeCell ref="A106:A107"/>
    <mergeCell ref="B106:F106"/>
    <mergeCell ref="A5:F5"/>
    <mergeCell ref="A115:A116"/>
    <mergeCell ref="B115:F115"/>
    <mergeCell ref="A141:A142"/>
    <mergeCell ref="B141:F141"/>
    <mergeCell ref="A131:A132"/>
    <mergeCell ref="B131:F131"/>
    <mergeCell ref="A61:A62"/>
    <mergeCell ref="B61:F61"/>
    <mergeCell ref="A71:A72"/>
    <mergeCell ref="B71:F71"/>
    <mergeCell ref="A10:A11"/>
    <mergeCell ref="B10:F10"/>
    <mergeCell ref="A26:A27"/>
    <mergeCell ref="B26:F26"/>
    <mergeCell ref="A43:A44"/>
    <mergeCell ref="A163:A164"/>
    <mergeCell ref="B163:F163"/>
    <mergeCell ref="A171:A172"/>
    <mergeCell ref="B171:F171"/>
    <mergeCell ref="A181:A182"/>
    <mergeCell ref="B181:F181"/>
    <mergeCell ref="A214:A215"/>
    <mergeCell ref="B214:F214"/>
    <mergeCell ref="A202:A203"/>
    <mergeCell ref="B202:F202"/>
    <mergeCell ref="A193:A194"/>
    <mergeCell ref="B193:F193"/>
  </mergeCell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6"/>
  <sheetViews>
    <sheetView view="pageLayout" zoomScaleNormal="100" workbookViewId="0">
      <selection activeCell="A7" sqref="A7"/>
    </sheetView>
  </sheetViews>
  <sheetFormatPr defaultRowHeight="12.75" x14ac:dyDescent="0.2"/>
  <cols>
    <col min="1" max="1" width="20.85546875" customWidth="1"/>
    <col min="2" max="2" width="14.42578125" customWidth="1"/>
    <col min="3" max="3" width="14.42578125" style="27" customWidth="1"/>
    <col min="4" max="5" width="12.5703125" customWidth="1"/>
    <col min="6" max="6" width="13.140625" customWidth="1"/>
  </cols>
  <sheetData>
    <row r="2" spans="1:4" ht="18" x14ac:dyDescent="0.25">
      <c r="A2" s="73" t="s">
        <v>193</v>
      </c>
    </row>
    <row r="5" spans="1:4" x14ac:dyDescent="0.2">
      <c r="A5" s="25" t="s">
        <v>194</v>
      </c>
    </row>
    <row r="6" spans="1:4" x14ac:dyDescent="0.2">
      <c r="A6" s="26" t="s">
        <v>264</v>
      </c>
    </row>
    <row r="7" spans="1:4" x14ac:dyDescent="0.2">
      <c r="A7" t="s">
        <v>5</v>
      </c>
    </row>
    <row r="8" spans="1:4" ht="48" x14ac:dyDescent="0.2">
      <c r="A8" s="7" t="s">
        <v>242</v>
      </c>
      <c r="B8" s="11" t="s">
        <v>197</v>
      </c>
      <c r="C8" s="31" t="s">
        <v>56</v>
      </c>
      <c r="D8" s="31" t="s">
        <v>198</v>
      </c>
    </row>
    <row r="9" spans="1:4" x14ac:dyDescent="0.2">
      <c r="A9" s="7">
        <v>1</v>
      </c>
      <c r="B9" s="42">
        <v>5</v>
      </c>
      <c r="C9" s="38">
        <v>0.05</v>
      </c>
      <c r="D9" s="41">
        <f>C9*9083</f>
        <v>454.15000000000003</v>
      </c>
    </row>
    <row r="10" spans="1:4" x14ac:dyDescent="0.2">
      <c r="A10" s="7">
        <v>2</v>
      </c>
      <c r="B10" s="42">
        <v>30</v>
      </c>
      <c r="C10" s="38">
        <v>0.3</v>
      </c>
      <c r="D10" s="41">
        <f t="shared" ref="D10:D20" si="0">C10*9083</f>
        <v>2724.9</v>
      </c>
    </row>
    <row r="11" spans="1:4" x14ac:dyDescent="0.2">
      <c r="A11" s="7">
        <v>3</v>
      </c>
      <c r="B11" s="42">
        <v>2</v>
      </c>
      <c r="C11" s="38">
        <v>0.02</v>
      </c>
      <c r="D11" s="41">
        <f t="shared" si="0"/>
        <v>181.66</v>
      </c>
    </row>
    <row r="12" spans="1:4" x14ac:dyDescent="0.2">
      <c r="A12" s="7">
        <v>5</v>
      </c>
      <c r="B12" s="42">
        <v>18</v>
      </c>
      <c r="C12" s="38">
        <v>0.18</v>
      </c>
      <c r="D12" s="41">
        <f t="shared" si="0"/>
        <v>1634.9399999999998</v>
      </c>
    </row>
    <row r="13" spans="1:4" x14ac:dyDescent="0.2">
      <c r="A13" s="7">
        <v>6</v>
      </c>
      <c r="B13" s="42">
        <v>3</v>
      </c>
      <c r="C13" s="38">
        <v>0.03</v>
      </c>
      <c r="D13" s="41">
        <f t="shared" si="0"/>
        <v>272.49</v>
      </c>
    </row>
    <row r="14" spans="1:4" x14ac:dyDescent="0.2">
      <c r="A14" s="7">
        <v>9</v>
      </c>
      <c r="B14" s="42">
        <v>25</v>
      </c>
      <c r="C14" s="38">
        <v>0.25</v>
      </c>
      <c r="D14" s="41">
        <f t="shared" si="0"/>
        <v>2270.75</v>
      </c>
    </row>
    <row r="15" spans="1:4" x14ac:dyDescent="0.2">
      <c r="A15" s="7">
        <v>11</v>
      </c>
      <c r="B15" s="42">
        <v>9</v>
      </c>
      <c r="C15" s="38">
        <v>0.09</v>
      </c>
      <c r="D15" s="41">
        <f t="shared" si="0"/>
        <v>817.46999999999991</v>
      </c>
    </row>
    <row r="16" spans="1:4" x14ac:dyDescent="0.2">
      <c r="A16" s="7">
        <v>102</v>
      </c>
      <c r="B16" s="42">
        <v>2</v>
      </c>
      <c r="C16" s="38">
        <v>0.02</v>
      </c>
      <c r="D16" s="41">
        <f t="shared" si="0"/>
        <v>181.66</v>
      </c>
    </row>
    <row r="17" spans="1:6" x14ac:dyDescent="0.2">
      <c r="A17" s="7">
        <v>104</v>
      </c>
      <c r="B17" s="42">
        <v>4</v>
      </c>
      <c r="C17" s="38">
        <v>0.04</v>
      </c>
      <c r="D17" s="41">
        <f t="shared" si="0"/>
        <v>363.32</v>
      </c>
    </row>
    <row r="18" spans="1:6" x14ac:dyDescent="0.2">
      <c r="A18" s="7">
        <v>111</v>
      </c>
      <c r="B18" s="42">
        <v>1</v>
      </c>
      <c r="C18" s="38">
        <v>0.01</v>
      </c>
      <c r="D18" s="41">
        <f t="shared" si="0"/>
        <v>90.83</v>
      </c>
    </row>
    <row r="19" spans="1:6" x14ac:dyDescent="0.2">
      <c r="A19" s="7" t="s">
        <v>243</v>
      </c>
      <c r="B19" s="42">
        <v>1</v>
      </c>
      <c r="C19" s="38">
        <v>0.01</v>
      </c>
      <c r="D19" s="41">
        <f t="shared" si="0"/>
        <v>90.83</v>
      </c>
    </row>
    <row r="20" spans="1:6" x14ac:dyDescent="0.2">
      <c r="A20" s="9" t="s">
        <v>38</v>
      </c>
      <c r="B20" s="47">
        <f>SUM(B9:B19)</f>
        <v>100</v>
      </c>
      <c r="C20" s="38">
        <v>1</v>
      </c>
      <c r="D20" s="41">
        <f t="shared" si="0"/>
        <v>9083</v>
      </c>
    </row>
    <row r="23" spans="1:6" x14ac:dyDescent="0.2">
      <c r="A23" s="25" t="s">
        <v>238</v>
      </c>
    </row>
    <row r="24" spans="1:6" x14ac:dyDescent="0.2">
      <c r="A24" s="26" t="s">
        <v>199</v>
      </c>
    </row>
    <row r="25" spans="1:6" ht="48" x14ac:dyDescent="0.2">
      <c r="A25" s="7" t="s">
        <v>236</v>
      </c>
      <c r="B25" s="11" t="s">
        <v>233</v>
      </c>
      <c r="C25" s="36" t="s">
        <v>234</v>
      </c>
      <c r="D25" s="11" t="s">
        <v>235</v>
      </c>
      <c r="E25" s="36" t="s">
        <v>237</v>
      </c>
      <c r="F25" s="31" t="s">
        <v>198</v>
      </c>
    </row>
    <row r="26" spans="1:6" ht="38.25" customHeight="1" x14ac:dyDescent="0.2">
      <c r="A26" s="7" t="s">
        <v>200</v>
      </c>
      <c r="B26" s="42">
        <v>3</v>
      </c>
      <c r="C26" s="69">
        <v>2</v>
      </c>
      <c r="D26" s="85">
        <f>B26+C26</f>
        <v>5</v>
      </c>
      <c r="E26" s="38">
        <f>D26/99</f>
        <v>5.0505050505050504E-2</v>
      </c>
      <c r="F26" s="41">
        <f>E26*9083</f>
        <v>458.73737373737373</v>
      </c>
    </row>
    <row r="27" spans="1:6" ht="45.75" customHeight="1" x14ac:dyDescent="0.2">
      <c r="A27" s="7" t="s">
        <v>201</v>
      </c>
      <c r="B27" s="42">
        <v>10</v>
      </c>
      <c r="C27" s="69">
        <v>8</v>
      </c>
      <c r="D27" s="68">
        <f t="shared" ref="D27:D58" si="1">B27+C27</f>
        <v>18</v>
      </c>
      <c r="E27" s="38">
        <f t="shared" ref="E27:E59" si="2">D27/99</f>
        <v>0.18181818181818182</v>
      </c>
      <c r="F27" s="41">
        <f t="shared" ref="F27:F59" si="3">E27*9083</f>
        <v>1651.4545454545455</v>
      </c>
    </row>
    <row r="28" spans="1:6" ht="24" x14ac:dyDescent="0.2">
      <c r="A28" s="7" t="s">
        <v>202</v>
      </c>
      <c r="B28" s="42">
        <v>5</v>
      </c>
      <c r="C28" s="69">
        <v>1</v>
      </c>
      <c r="D28" s="68">
        <f t="shared" si="1"/>
        <v>6</v>
      </c>
      <c r="E28" s="38">
        <f t="shared" si="2"/>
        <v>6.0606060606060608E-2</v>
      </c>
      <c r="F28" s="41">
        <f t="shared" si="3"/>
        <v>550.4848484848485</v>
      </c>
    </row>
    <row r="29" spans="1:6" ht="24" x14ac:dyDescent="0.2">
      <c r="A29" s="7" t="s">
        <v>203</v>
      </c>
      <c r="B29" s="42">
        <v>4</v>
      </c>
      <c r="C29" s="69">
        <v>3</v>
      </c>
      <c r="D29" s="68">
        <f t="shared" si="1"/>
        <v>7</v>
      </c>
      <c r="E29" s="38">
        <f t="shared" si="2"/>
        <v>7.0707070707070704E-2</v>
      </c>
      <c r="F29" s="41">
        <f t="shared" si="3"/>
        <v>642.23232323232321</v>
      </c>
    </row>
    <row r="30" spans="1:6" x14ac:dyDescent="0.2">
      <c r="A30" s="7" t="s">
        <v>204</v>
      </c>
      <c r="B30" s="42">
        <v>1</v>
      </c>
      <c r="C30" s="69">
        <v>1</v>
      </c>
      <c r="D30" s="68">
        <f t="shared" si="1"/>
        <v>2</v>
      </c>
      <c r="E30" s="38">
        <f t="shared" si="2"/>
        <v>2.0202020202020204E-2</v>
      </c>
      <c r="F30" s="41">
        <f t="shared" si="3"/>
        <v>183.49494949494951</v>
      </c>
    </row>
    <row r="31" spans="1:6" ht="45.75" customHeight="1" x14ac:dyDescent="0.2">
      <c r="A31" s="7" t="s">
        <v>205</v>
      </c>
      <c r="B31" s="42">
        <v>1</v>
      </c>
      <c r="C31" s="69">
        <v>4</v>
      </c>
      <c r="D31" s="68">
        <f t="shared" si="1"/>
        <v>5</v>
      </c>
      <c r="E31" s="38">
        <f t="shared" si="2"/>
        <v>5.0505050505050504E-2</v>
      </c>
      <c r="F31" s="41">
        <f t="shared" si="3"/>
        <v>458.73737373737373</v>
      </c>
    </row>
    <row r="32" spans="1:6" ht="24" x14ac:dyDescent="0.2">
      <c r="A32" s="7" t="s">
        <v>206</v>
      </c>
      <c r="B32" s="42">
        <v>5</v>
      </c>
      <c r="C32" s="69">
        <v>1</v>
      </c>
      <c r="D32" s="68">
        <f t="shared" si="1"/>
        <v>6</v>
      </c>
      <c r="E32" s="38">
        <f t="shared" si="2"/>
        <v>6.0606060606060608E-2</v>
      </c>
      <c r="F32" s="41">
        <f t="shared" si="3"/>
        <v>550.4848484848485</v>
      </c>
    </row>
    <row r="33" spans="1:6" x14ac:dyDescent="0.2">
      <c r="A33" s="7" t="s">
        <v>207</v>
      </c>
      <c r="B33" s="42">
        <v>1</v>
      </c>
      <c r="C33" s="69">
        <v>2</v>
      </c>
      <c r="D33" s="68">
        <f t="shared" si="1"/>
        <v>3</v>
      </c>
      <c r="E33" s="38">
        <f t="shared" si="2"/>
        <v>3.0303030303030304E-2</v>
      </c>
      <c r="F33" s="41">
        <f t="shared" si="3"/>
        <v>275.24242424242425</v>
      </c>
    </row>
    <row r="34" spans="1:6" ht="24" x14ac:dyDescent="0.2">
      <c r="A34" s="7" t="s">
        <v>208</v>
      </c>
      <c r="B34" s="42">
        <v>1</v>
      </c>
      <c r="C34" s="69">
        <v>7</v>
      </c>
      <c r="D34" s="68">
        <f t="shared" si="1"/>
        <v>8</v>
      </c>
      <c r="E34" s="38">
        <f t="shared" si="2"/>
        <v>8.0808080808080815E-2</v>
      </c>
      <c r="F34" s="41">
        <f t="shared" si="3"/>
        <v>733.97979797979804</v>
      </c>
    </row>
    <row r="35" spans="1:6" x14ac:dyDescent="0.2">
      <c r="A35" s="7" t="s">
        <v>209</v>
      </c>
      <c r="B35" s="42">
        <v>1</v>
      </c>
      <c r="C35" s="69">
        <v>1</v>
      </c>
      <c r="D35" s="68">
        <f t="shared" si="1"/>
        <v>2</v>
      </c>
      <c r="E35" s="38">
        <f t="shared" si="2"/>
        <v>2.0202020202020204E-2</v>
      </c>
      <c r="F35" s="41">
        <f t="shared" si="3"/>
        <v>183.49494949494951</v>
      </c>
    </row>
    <row r="36" spans="1:6" ht="24" x14ac:dyDescent="0.2">
      <c r="A36" s="7" t="s">
        <v>210</v>
      </c>
      <c r="B36" s="42">
        <v>3</v>
      </c>
      <c r="C36" s="69">
        <v>1</v>
      </c>
      <c r="D36" s="68">
        <f t="shared" si="1"/>
        <v>4</v>
      </c>
      <c r="E36" s="38">
        <f t="shared" si="2"/>
        <v>4.0404040404040407E-2</v>
      </c>
      <c r="F36" s="41">
        <f t="shared" si="3"/>
        <v>366.98989898989902</v>
      </c>
    </row>
    <row r="37" spans="1:6" ht="24" x14ac:dyDescent="0.2">
      <c r="A37" s="7" t="s">
        <v>211</v>
      </c>
      <c r="B37" s="42">
        <v>1</v>
      </c>
      <c r="C37" s="69">
        <v>1</v>
      </c>
      <c r="D37" s="68">
        <f t="shared" si="1"/>
        <v>2</v>
      </c>
      <c r="E37" s="38">
        <f t="shared" si="2"/>
        <v>2.0202020202020204E-2</v>
      </c>
      <c r="F37" s="41">
        <f t="shared" si="3"/>
        <v>183.49494949494951</v>
      </c>
    </row>
    <row r="38" spans="1:6" ht="24" x14ac:dyDescent="0.2">
      <c r="A38" s="7" t="s">
        <v>212</v>
      </c>
      <c r="B38" s="42">
        <v>8</v>
      </c>
      <c r="C38" s="69">
        <v>6</v>
      </c>
      <c r="D38" s="68">
        <f t="shared" si="1"/>
        <v>14</v>
      </c>
      <c r="E38" s="38">
        <f t="shared" si="2"/>
        <v>0.14141414141414141</v>
      </c>
      <c r="F38" s="41">
        <f t="shared" si="3"/>
        <v>1284.4646464646464</v>
      </c>
    </row>
    <row r="39" spans="1:6" ht="24" x14ac:dyDescent="0.2">
      <c r="A39" s="7" t="s">
        <v>213</v>
      </c>
      <c r="B39" s="42">
        <v>2</v>
      </c>
      <c r="C39" s="69">
        <v>4</v>
      </c>
      <c r="D39" s="68">
        <f t="shared" si="1"/>
        <v>6</v>
      </c>
      <c r="E39" s="38">
        <f t="shared" si="2"/>
        <v>6.0606060606060608E-2</v>
      </c>
      <c r="F39" s="41">
        <f t="shared" si="3"/>
        <v>550.4848484848485</v>
      </c>
    </row>
    <row r="40" spans="1:6" ht="36" x14ac:dyDescent="0.2">
      <c r="A40" s="7" t="s">
        <v>214</v>
      </c>
      <c r="B40" s="42">
        <v>7</v>
      </c>
      <c r="C40" s="69">
        <v>7</v>
      </c>
      <c r="D40" s="68">
        <f t="shared" si="1"/>
        <v>14</v>
      </c>
      <c r="E40" s="38">
        <f t="shared" si="2"/>
        <v>0.14141414141414141</v>
      </c>
      <c r="F40" s="41">
        <f t="shared" si="3"/>
        <v>1284.4646464646464</v>
      </c>
    </row>
    <row r="41" spans="1:6" ht="24" x14ac:dyDescent="0.2">
      <c r="A41" s="7" t="s">
        <v>215</v>
      </c>
      <c r="B41" s="42">
        <v>1</v>
      </c>
      <c r="C41" s="69">
        <v>4</v>
      </c>
      <c r="D41" s="68">
        <f t="shared" si="1"/>
        <v>5</v>
      </c>
      <c r="E41" s="38">
        <f t="shared" si="2"/>
        <v>5.0505050505050504E-2</v>
      </c>
      <c r="F41" s="41">
        <f t="shared" si="3"/>
        <v>458.73737373737373</v>
      </c>
    </row>
    <row r="42" spans="1:6" ht="36" x14ac:dyDescent="0.2">
      <c r="A42" s="7" t="s">
        <v>216</v>
      </c>
      <c r="B42" s="42">
        <v>3</v>
      </c>
      <c r="C42" s="69">
        <v>1</v>
      </c>
      <c r="D42" s="68">
        <f t="shared" si="1"/>
        <v>4</v>
      </c>
      <c r="E42" s="38">
        <f t="shared" si="2"/>
        <v>4.0404040404040407E-2</v>
      </c>
      <c r="F42" s="41">
        <f t="shared" si="3"/>
        <v>366.98989898989902</v>
      </c>
    </row>
    <row r="43" spans="1:6" ht="24" x14ac:dyDescent="0.2">
      <c r="A43" s="7" t="s">
        <v>217</v>
      </c>
      <c r="B43" s="42">
        <v>6</v>
      </c>
      <c r="C43" s="69">
        <v>2</v>
      </c>
      <c r="D43" s="68">
        <f t="shared" si="1"/>
        <v>8</v>
      </c>
      <c r="E43" s="38">
        <f t="shared" si="2"/>
        <v>8.0808080808080815E-2</v>
      </c>
      <c r="F43" s="41">
        <f t="shared" si="3"/>
        <v>733.97979797979804</v>
      </c>
    </row>
    <row r="44" spans="1:6" x14ac:dyDescent="0.2">
      <c r="A44" s="7" t="s">
        <v>218</v>
      </c>
      <c r="B44" s="42">
        <v>1</v>
      </c>
      <c r="C44" s="69">
        <v>4</v>
      </c>
      <c r="D44" s="68">
        <f t="shared" si="1"/>
        <v>5</v>
      </c>
      <c r="E44" s="38">
        <f t="shared" si="2"/>
        <v>5.0505050505050504E-2</v>
      </c>
      <c r="F44" s="41">
        <f t="shared" si="3"/>
        <v>458.73737373737373</v>
      </c>
    </row>
    <row r="45" spans="1:6" x14ac:dyDescent="0.2">
      <c r="A45" s="7" t="s">
        <v>219</v>
      </c>
      <c r="B45" s="42">
        <v>1</v>
      </c>
      <c r="C45" s="69">
        <v>2</v>
      </c>
      <c r="D45" s="68">
        <f t="shared" si="1"/>
        <v>3</v>
      </c>
      <c r="E45" s="38">
        <f t="shared" si="2"/>
        <v>3.0303030303030304E-2</v>
      </c>
      <c r="F45" s="41">
        <f t="shared" si="3"/>
        <v>275.24242424242425</v>
      </c>
    </row>
    <row r="46" spans="1:6" x14ac:dyDescent="0.2">
      <c r="A46" s="7" t="s">
        <v>220</v>
      </c>
      <c r="B46" s="42">
        <v>1</v>
      </c>
      <c r="C46" s="69">
        <v>2</v>
      </c>
      <c r="D46" s="68">
        <f t="shared" si="1"/>
        <v>3</v>
      </c>
      <c r="E46" s="38">
        <f t="shared" si="2"/>
        <v>3.0303030303030304E-2</v>
      </c>
      <c r="F46" s="41">
        <f t="shared" si="3"/>
        <v>275.24242424242425</v>
      </c>
    </row>
    <row r="47" spans="1:6" x14ac:dyDescent="0.2">
      <c r="A47" s="7" t="s">
        <v>221</v>
      </c>
      <c r="B47" s="42">
        <v>6</v>
      </c>
      <c r="C47" s="69">
        <v>2</v>
      </c>
      <c r="D47" s="68">
        <f t="shared" si="1"/>
        <v>8</v>
      </c>
      <c r="E47" s="38">
        <f t="shared" si="2"/>
        <v>8.0808080808080815E-2</v>
      </c>
      <c r="F47" s="41">
        <f t="shared" si="3"/>
        <v>733.97979797979804</v>
      </c>
    </row>
    <row r="48" spans="1:6" x14ac:dyDescent="0.2">
      <c r="A48" s="7" t="s">
        <v>222</v>
      </c>
      <c r="B48" s="42">
        <v>1</v>
      </c>
      <c r="C48" s="69">
        <v>7</v>
      </c>
      <c r="D48" s="68">
        <f t="shared" si="1"/>
        <v>8</v>
      </c>
      <c r="E48" s="38">
        <f t="shared" si="2"/>
        <v>8.0808080808080815E-2</v>
      </c>
      <c r="F48" s="41">
        <f t="shared" si="3"/>
        <v>733.97979797979804</v>
      </c>
    </row>
    <row r="49" spans="1:6" x14ac:dyDescent="0.2">
      <c r="A49" s="7" t="s">
        <v>223</v>
      </c>
      <c r="B49" s="42">
        <v>1</v>
      </c>
      <c r="C49" s="69">
        <v>1</v>
      </c>
      <c r="D49" s="68">
        <f t="shared" si="1"/>
        <v>2</v>
      </c>
      <c r="E49" s="38">
        <f t="shared" si="2"/>
        <v>2.0202020202020204E-2</v>
      </c>
      <c r="F49" s="41">
        <f t="shared" si="3"/>
        <v>183.49494949494951</v>
      </c>
    </row>
    <row r="50" spans="1:6" x14ac:dyDescent="0.2">
      <c r="A50" s="7" t="s">
        <v>224</v>
      </c>
      <c r="B50" s="42">
        <v>1</v>
      </c>
      <c r="C50" s="69">
        <v>5</v>
      </c>
      <c r="D50" s="68">
        <f t="shared" si="1"/>
        <v>6</v>
      </c>
      <c r="E50" s="38">
        <f t="shared" si="2"/>
        <v>6.0606060606060608E-2</v>
      </c>
      <c r="F50" s="41">
        <f t="shared" si="3"/>
        <v>550.4848484848485</v>
      </c>
    </row>
    <row r="51" spans="1:6" x14ac:dyDescent="0.2">
      <c r="A51" s="7" t="s">
        <v>225</v>
      </c>
      <c r="B51" s="42">
        <v>2</v>
      </c>
      <c r="C51" s="69">
        <v>2</v>
      </c>
      <c r="D51" s="68">
        <f t="shared" si="1"/>
        <v>4</v>
      </c>
      <c r="E51" s="38">
        <f t="shared" si="2"/>
        <v>4.0404040404040407E-2</v>
      </c>
      <c r="F51" s="41">
        <f t="shared" si="3"/>
        <v>366.98989898989902</v>
      </c>
    </row>
    <row r="52" spans="1:6" ht="24" x14ac:dyDescent="0.2">
      <c r="A52" s="7" t="s">
        <v>226</v>
      </c>
      <c r="B52" s="42">
        <v>1</v>
      </c>
      <c r="C52" s="69">
        <v>3</v>
      </c>
      <c r="D52" s="68">
        <f t="shared" si="1"/>
        <v>4</v>
      </c>
      <c r="E52" s="38">
        <f t="shared" si="2"/>
        <v>4.0404040404040407E-2</v>
      </c>
      <c r="F52" s="41">
        <f t="shared" si="3"/>
        <v>366.98989898989902</v>
      </c>
    </row>
    <row r="53" spans="1:6" ht="36" x14ac:dyDescent="0.2">
      <c r="A53" s="7" t="s">
        <v>227</v>
      </c>
      <c r="B53" s="42">
        <v>12</v>
      </c>
      <c r="C53" s="69">
        <v>1</v>
      </c>
      <c r="D53" s="68">
        <f t="shared" si="1"/>
        <v>13</v>
      </c>
      <c r="E53" s="38">
        <f t="shared" si="2"/>
        <v>0.13131313131313133</v>
      </c>
      <c r="F53" s="41">
        <f t="shared" si="3"/>
        <v>1192.7171717171718</v>
      </c>
    </row>
    <row r="54" spans="1:6" ht="31.5" customHeight="1" x14ac:dyDescent="0.2">
      <c r="A54" s="7" t="s">
        <v>228</v>
      </c>
      <c r="B54" s="42">
        <v>3</v>
      </c>
      <c r="C54" s="69">
        <v>7</v>
      </c>
      <c r="D54" s="68">
        <f t="shared" si="1"/>
        <v>10</v>
      </c>
      <c r="E54" s="38">
        <f t="shared" si="2"/>
        <v>0.10101010101010101</v>
      </c>
      <c r="F54" s="41">
        <f t="shared" si="3"/>
        <v>917.47474747474746</v>
      </c>
    </row>
    <row r="55" spans="1:6" ht="24" x14ac:dyDescent="0.2">
      <c r="A55" s="7" t="s">
        <v>229</v>
      </c>
      <c r="B55" s="42">
        <v>5</v>
      </c>
      <c r="C55" s="69">
        <v>2</v>
      </c>
      <c r="D55" s="68">
        <f t="shared" si="1"/>
        <v>7</v>
      </c>
      <c r="E55" s="38">
        <f t="shared" si="2"/>
        <v>7.0707070707070704E-2</v>
      </c>
      <c r="F55" s="41">
        <f t="shared" si="3"/>
        <v>642.23232323232321</v>
      </c>
    </row>
    <row r="56" spans="1:6" ht="25.5" customHeight="1" x14ac:dyDescent="0.2">
      <c r="A56" s="7" t="s">
        <v>230</v>
      </c>
      <c r="B56" s="42">
        <v>1</v>
      </c>
      <c r="C56" s="69">
        <v>2</v>
      </c>
      <c r="D56" s="68">
        <f t="shared" si="1"/>
        <v>3</v>
      </c>
      <c r="E56" s="38">
        <f t="shared" si="2"/>
        <v>3.0303030303030304E-2</v>
      </c>
      <c r="F56" s="41">
        <f t="shared" si="3"/>
        <v>275.24242424242425</v>
      </c>
    </row>
    <row r="57" spans="1:6" ht="16.5" customHeight="1" x14ac:dyDescent="0.2">
      <c r="A57" s="7" t="s">
        <v>231</v>
      </c>
      <c r="B57" s="42">
        <v>2</v>
      </c>
      <c r="C57" s="69">
        <v>2</v>
      </c>
      <c r="D57" s="68">
        <f t="shared" si="1"/>
        <v>4</v>
      </c>
      <c r="E57" s="38">
        <f t="shared" si="2"/>
        <v>4.0404040404040407E-2</v>
      </c>
      <c r="F57" s="41">
        <f t="shared" si="3"/>
        <v>366.98989898989902</v>
      </c>
    </row>
    <row r="58" spans="1:6" ht="24" x14ac:dyDescent="0.2">
      <c r="A58" s="80" t="s">
        <v>232</v>
      </c>
      <c r="B58" s="83">
        <v>1</v>
      </c>
      <c r="C58" s="69">
        <v>2</v>
      </c>
      <c r="D58" s="84">
        <f t="shared" si="1"/>
        <v>3</v>
      </c>
      <c r="E58" s="38">
        <f t="shared" si="2"/>
        <v>3.0303030303030304E-2</v>
      </c>
      <c r="F58" s="41">
        <f t="shared" si="3"/>
        <v>275.24242424242425</v>
      </c>
    </row>
    <row r="59" spans="1:6" x14ac:dyDescent="0.2">
      <c r="A59" s="81" t="s">
        <v>38</v>
      </c>
      <c r="B59" s="82">
        <f t="shared" ref="B59:C59" si="4">SUM(B26:B58)</f>
        <v>102</v>
      </c>
      <c r="C59" s="82">
        <f t="shared" si="4"/>
        <v>100</v>
      </c>
      <c r="D59" s="82">
        <f>SUM(D26:D58)</f>
        <v>202</v>
      </c>
      <c r="E59" s="38">
        <f t="shared" si="2"/>
        <v>2.0404040404040402</v>
      </c>
      <c r="F59" s="41">
        <f t="shared" si="3"/>
        <v>18532.989898989897</v>
      </c>
    </row>
    <row r="63" spans="1:6" x14ac:dyDescent="0.2">
      <c r="A63" s="25" t="s">
        <v>239</v>
      </c>
    </row>
    <row r="64" spans="1:6" x14ac:dyDescent="0.2">
      <c r="A64" s="26" t="s">
        <v>241</v>
      </c>
    </row>
    <row r="65" spans="1:4" x14ac:dyDescent="0.2">
      <c r="A65" s="15" t="s">
        <v>5</v>
      </c>
      <c r="C65"/>
    </row>
    <row r="66" spans="1:4" ht="12.75" customHeight="1" x14ac:dyDescent="0.2">
      <c r="A66" s="89" t="s">
        <v>242</v>
      </c>
      <c r="B66" s="91" t="s">
        <v>150</v>
      </c>
      <c r="C66" s="92"/>
      <c r="D66" s="93"/>
    </row>
    <row r="67" spans="1:4" x14ac:dyDescent="0.2">
      <c r="A67" s="90"/>
      <c r="B67" s="11" t="s">
        <v>151</v>
      </c>
      <c r="C67" s="11" t="s">
        <v>152</v>
      </c>
      <c r="D67" s="16" t="s">
        <v>38</v>
      </c>
    </row>
    <row r="68" spans="1:4" x14ac:dyDescent="0.2">
      <c r="A68" s="86">
        <v>1</v>
      </c>
      <c r="B68" s="11">
        <v>0</v>
      </c>
      <c r="C68" s="11">
        <v>5</v>
      </c>
      <c r="D68" s="16">
        <v>5</v>
      </c>
    </row>
    <row r="69" spans="1:4" x14ac:dyDescent="0.2">
      <c r="A69" s="86">
        <v>2</v>
      </c>
      <c r="B69" s="11">
        <v>7</v>
      </c>
      <c r="C69" s="11">
        <v>23</v>
      </c>
      <c r="D69" s="16">
        <v>30</v>
      </c>
    </row>
    <row r="70" spans="1:4" x14ac:dyDescent="0.2">
      <c r="A70" s="86">
        <v>3</v>
      </c>
      <c r="B70" s="11">
        <v>2</v>
      </c>
      <c r="C70" s="11">
        <v>0</v>
      </c>
      <c r="D70" s="16">
        <v>2</v>
      </c>
    </row>
    <row r="71" spans="1:4" x14ac:dyDescent="0.2">
      <c r="A71" s="86">
        <v>5</v>
      </c>
      <c r="B71" s="11">
        <v>8</v>
      </c>
      <c r="C71" s="11">
        <v>10</v>
      </c>
      <c r="D71" s="16">
        <v>18</v>
      </c>
    </row>
    <row r="72" spans="1:4" x14ac:dyDescent="0.2">
      <c r="A72" s="86">
        <v>6</v>
      </c>
      <c r="B72" s="11">
        <v>0</v>
      </c>
      <c r="C72" s="11">
        <v>3</v>
      </c>
      <c r="D72" s="16">
        <v>3</v>
      </c>
    </row>
    <row r="73" spans="1:4" x14ac:dyDescent="0.2">
      <c r="A73" s="86">
        <v>9</v>
      </c>
      <c r="B73" s="11">
        <v>3</v>
      </c>
      <c r="C73" s="11">
        <v>22</v>
      </c>
      <c r="D73" s="16">
        <v>25</v>
      </c>
    </row>
    <row r="74" spans="1:4" x14ac:dyDescent="0.2">
      <c r="A74" s="86">
        <v>11</v>
      </c>
      <c r="B74" s="11">
        <v>1</v>
      </c>
      <c r="C74" s="11">
        <v>8</v>
      </c>
      <c r="D74" s="16">
        <v>9</v>
      </c>
    </row>
    <row r="75" spans="1:4" x14ac:dyDescent="0.2">
      <c r="A75" s="86">
        <v>102</v>
      </c>
      <c r="B75" s="11">
        <v>0</v>
      </c>
      <c r="C75" s="11">
        <v>2</v>
      </c>
      <c r="D75" s="16">
        <v>2</v>
      </c>
    </row>
    <row r="76" spans="1:4" x14ac:dyDescent="0.2">
      <c r="A76" s="86">
        <v>104</v>
      </c>
      <c r="B76" s="11">
        <v>0</v>
      </c>
      <c r="C76" s="11">
        <v>4</v>
      </c>
      <c r="D76" s="16">
        <v>4</v>
      </c>
    </row>
    <row r="77" spans="1:4" x14ac:dyDescent="0.2">
      <c r="A77" s="86">
        <v>111</v>
      </c>
      <c r="B77" s="11">
        <v>0</v>
      </c>
      <c r="C77" s="11">
        <v>1</v>
      </c>
      <c r="D77" s="16">
        <v>1</v>
      </c>
    </row>
    <row r="78" spans="1:4" x14ac:dyDescent="0.2">
      <c r="A78" s="86" t="s">
        <v>243</v>
      </c>
      <c r="B78" s="11">
        <v>0</v>
      </c>
      <c r="C78" s="11">
        <v>1</v>
      </c>
      <c r="D78" s="16">
        <v>1</v>
      </c>
    </row>
    <row r="79" spans="1:4" x14ac:dyDescent="0.2">
      <c r="A79" s="10" t="s">
        <v>38</v>
      </c>
      <c r="B79" s="16">
        <v>21</v>
      </c>
      <c r="C79" s="16">
        <v>78</v>
      </c>
      <c r="D79" s="16">
        <v>100</v>
      </c>
    </row>
    <row r="80" spans="1:4" x14ac:dyDescent="0.2">
      <c r="A80" s="17"/>
      <c r="C80"/>
    </row>
    <row r="81" spans="1:4" x14ac:dyDescent="0.2">
      <c r="A81" s="17"/>
      <c r="C81"/>
    </row>
    <row r="87" spans="1:4" x14ac:dyDescent="0.2">
      <c r="A87" s="15" t="s">
        <v>244</v>
      </c>
      <c r="C87"/>
    </row>
    <row r="88" spans="1:4" ht="12.75" customHeight="1" x14ac:dyDescent="0.2">
      <c r="A88" s="89" t="s">
        <v>242</v>
      </c>
      <c r="B88" s="91" t="s">
        <v>150</v>
      </c>
      <c r="C88" s="92"/>
      <c r="D88" s="93"/>
    </row>
    <row r="89" spans="1:4" x14ac:dyDescent="0.2">
      <c r="A89" s="90"/>
      <c r="B89" s="36" t="s">
        <v>151</v>
      </c>
      <c r="C89" s="36" t="s">
        <v>152</v>
      </c>
      <c r="D89" s="37" t="s">
        <v>38</v>
      </c>
    </row>
    <row r="90" spans="1:4" x14ac:dyDescent="0.2">
      <c r="A90" s="34">
        <v>2</v>
      </c>
      <c r="B90" s="38">
        <v>0.33299999999999996</v>
      </c>
      <c r="C90" s="38">
        <v>0.29100000000000004</v>
      </c>
      <c r="D90" s="38">
        <v>0.3</v>
      </c>
    </row>
    <row r="91" spans="1:4" x14ac:dyDescent="0.2">
      <c r="A91" s="34">
        <v>9</v>
      </c>
      <c r="B91" s="38">
        <v>0.14300000000000002</v>
      </c>
      <c r="C91" s="38">
        <v>0.27800000000000002</v>
      </c>
      <c r="D91" s="38">
        <v>0.25</v>
      </c>
    </row>
    <row r="92" spans="1:4" x14ac:dyDescent="0.2">
      <c r="A92" s="34">
        <v>5</v>
      </c>
      <c r="B92" s="38">
        <v>0.38100000000000001</v>
      </c>
      <c r="C92" s="38">
        <v>0.127</v>
      </c>
      <c r="D92" s="38">
        <v>0.18</v>
      </c>
    </row>
    <row r="93" spans="1:4" x14ac:dyDescent="0.2">
      <c r="A93" s="34">
        <v>11</v>
      </c>
      <c r="B93" s="38">
        <v>4.8000000000000001E-2</v>
      </c>
      <c r="C93" s="38">
        <v>0.10099999999999999</v>
      </c>
      <c r="D93" s="38">
        <v>0.09</v>
      </c>
    </row>
    <row r="94" spans="1:4" x14ac:dyDescent="0.2">
      <c r="A94" s="34">
        <v>1</v>
      </c>
      <c r="B94" s="38">
        <v>0</v>
      </c>
      <c r="C94" s="38">
        <v>6.3E-2</v>
      </c>
      <c r="D94" s="38">
        <v>0.05</v>
      </c>
    </row>
    <row r="95" spans="1:4" x14ac:dyDescent="0.2">
      <c r="A95" s="34">
        <v>104</v>
      </c>
      <c r="B95" s="38">
        <v>0</v>
      </c>
      <c r="C95" s="38">
        <v>5.0999999999999997E-2</v>
      </c>
      <c r="D95" s="38">
        <v>0.04</v>
      </c>
    </row>
    <row r="96" spans="1:4" x14ac:dyDescent="0.2">
      <c r="A96" s="34">
        <v>6</v>
      </c>
      <c r="B96" s="38">
        <v>0</v>
      </c>
      <c r="C96" s="38">
        <v>3.7999999999999999E-2</v>
      </c>
      <c r="D96" s="38">
        <v>0.03</v>
      </c>
    </row>
    <row r="97" spans="1:4" x14ac:dyDescent="0.2">
      <c r="A97" s="34">
        <v>3</v>
      </c>
      <c r="B97" s="38">
        <v>9.5000000000000001E-2</v>
      </c>
      <c r="C97" s="38">
        <v>0</v>
      </c>
      <c r="D97" s="38">
        <v>0.02</v>
      </c>
    </row>
    <row r="98" spans="1:4" x14ac:dyDescent="0.2">
      <c r="A98" s="34">
        <v>111</v>
      </c>
      <c r="B98" s="38">
        <v>0</v>
      </c>
      <c r="C98" s="38">
        <v>1.3000000000000001E-2</v>
      </c>
      <c r="D98" s="38">
        <v>0.01</v>
      </c>
    </row>
    <row r="99" spans="1:4" x14ac:dyDescent="0.2">
      <c r="A99" s="34">
        <v>999</v>
      </c>
      <c r="B99" s="38">
        <v>0</v>
      </c>
      <c r="C99" s="38">
        <v>1.3000000000000001E-2</v>
      </c>
      <c r="D99" s="38">
        <v>0.01</v>
      </c>
    </row>
    <row r="100" spans="1:4" x14ac:dyDescent="0.2">
      <c r="A100" s="34">
        <v>102</v>
      </c>
      <c r="B100" s="38">
        <v>0</v>
      </c>
      <c r="C100" s="38">
        <v>2.5000000000000001E-2</v>
      </c>
      <c r="D100" s="38">
        <v>0.02</v>
      </c>
    </row>
    <row r="101" spans="1:4" x14ac:dyDescent="0.2">
      <c r="A101" s="35" t="s">
        <v>38</v>
      </c>
      <c r="B101" s="38">
        <v>1</v>
      </c>
      <c r="C101" s="38">
        <v>1</v>
      </c>
      <c r="D101" s="38">
        <v>1</v>
      </c>
    </row>
    <row r="102" spans="1:4" x14ac:dyDescent="0.2">
      <c r="A102" s="17"/>
      <c r="C102"/>
    </row>
    <row r="103" spans="1:4" x14ac:dyDescent="0.2">
      <c r="A103" s="17"/>
      <c r="C103"/>
    </row>
    <row r="104" spans="1:4" x14ac:dyDescent="0.2">
      <c r="A104" s="25" t="s">
        <v>239</v>
      </c>
      <c r="C104"/>
    </row>
    <row r="105" spans="1:4" x14ac:dyDescent="0.2">
      <c r="A105" s="26" t="s">
        <v>240</v>
      </c>
    </row>
    <row r="106" spans="1:4" ht="48" x14ac:dyDescent="0.2">
      <c r="A106" s="7" t="s">
        <v>245</v>
      </c>
      <c r="B106" s="11" t="s">
        <v>195</v>
      </c>
      <c r="C106" s="36" t="s">
        <v>196</v>
      </c>
      <c r="D106" s="31" t="s">
        <v>198</v>
      </c>
    </row>
    <row r="107" spans="1:4" x14ac:dyDescent="0.2">
      <c r="A107" s="88" t="s">
        <v>246</v>
      </c>
      <c r="B107" s="85">
        <v>3</v>
      </c>
      <c r="C107" s="38">
        <v>3.1E-2</v>
      </c>
      <c r="D107" s="41">
        <f>C107*9083</f>
        <v>281.57299999999998</v>
      </c>
    </row>
    <row r="108" spans="1:4" x14ac:dyDescent="0.2">
      <c r="A108" s="87" t="s">
        <v>248</v>
      </c>
      <c r="B108" s="42">
        <v>10</v>
      </c>
      <c r="C108" s="38">
        <v>0.10300000000000001</v>
      </c>
      <c r="D108" s="41">
        <f t="shared" ref="D108:D122" si="5">C108*9083</f>
        <v>935.54900000000009</v>
      </c>
    </row>
    <row r="109" spans="1:4" x14ac:dyDescent="0.2">
      <c r="A109" s="7" t="s">
        <v>250</v>
      </c>
      <c r="B109" s="42">
        <v>11</v>
      </c>
      <c r="C109" s="38">
        <v>0.113</v>
      </c>
      <c r="D109" s="41">
        <f t="shared" si="5"/>
        <v>1026.3790000000001</v>
      </c>
    </row>
    <row r="110" spans="1:4" x14ac:dyDescent="0.2">
      <c r="A110" s="7" t="s">
        <v>249</v>
      </c>
      <c r="B110" s="42">
        <v>9</v>
      </c>
      <c r="C110" s="38">
        <v>9.3000000000000013E-2</v>
      </c>
      <c r="D110" s="41">
        <f t="shared" si="5"/>
        <v>844.71900000000016</v>
      </c>
    </row>
    <row r="111" spans="1:4" x14ac:dyDescent="0.2">
      <c r="A111" s="7" t="s">
        <v>251</v>
      </c>
      <c r="B111" s="42">
        <v>9</v>
      </c>
      <c r="C111" s="38">
        <v>9.3000000000000013E-2</v>
      </c>
      <c r="D111" s="41">
        <f t="shared" si="5"/>
        <v>844.71900000000016</v>
      </c>
    </row>
    <row r="112" spans="1:4" x14ac:dyDescent="0.2">
      <c r="A112" s="7" t="s">
        <v>252</v>
      </c>
      <c r="B112" s="42">
        <v>5</v>
      </c>
      <c r="C112" s="38">
        <v>5.2000000000000005E-2</v>
      </c>
      <c r="D112" s="41">
        <f t="shared" si="5"/>
        <v>472.31600000000003</v>
      </c>
    </row>
    <row r="113" spans="1:4" x14ac:dyDescent="0.2">
      <c r="A113" s="7" t="s">
        <v>253</v>
      </c>
      <c r="B113" s="42">
        <v>9</v>
      </c>
      <c r="C113" s="38">
        <v>9.3000000000000013E-2</v>
      </c>
      <c r="D113" s="41">
        <f t="shared" si="5"/>
        <v>844.71900000000016</v>
      </c>
    </row>
    <row r="114" spans="1:4" x14ac:dyDescent="0.2">
      <c r="A114" s="7" t="s">
        <v>254</v>
      </c>
      <c r="B114" s="42">
        <v>5</v>
      </c>
      <c r="C114" s="38">
        <v>5.2000000000000005E-2</v>
      </c>
      <c r="D114" s="41">
        <f t="shared" si="5"/>
        <v>472.31600000000003</v>
      </c>
    </row>
    <row r="115" spans="1:4" x14ac:dyDescent="0.2">
      <c r="A115" s="7" t="s">
        <v>247</v>
      </c>
      <c r="B115" s="42">
        <v>6</v>
      </c>
      <c r="C115" s="38">
        <v>6.2E-2</v>
      </c>
      <c r="D115" s="41">
        <f t="shared" si="5"/>
        <v>563.14599999999996</v>
      </c>
    </row>
    <row r="116" spans="1:4" x14ac:dyDescent="0.2">
      <c r="A116" s="7" t="s">
        <v>255</v>
      </c>
      <c r="B116" s="42">
        <v>5</v>
      </c>
      <c r="C116" s="38">
        <v>5.2000000000000005E-2</v>
      </c>
      <c r="D116" s="41">
        <f t="shared" si="5"/>
        <v>472.31600000000003</v>
      </c>
    </row>
    <row r="117" spans="1:4" x14ac:dyDescent="0.2">
      <c r="A117" s="7" t="s">
        <v>256</v>
      </c>
      <c r="B117" s="42">
        <v>9</v>
      </c>
      <c r="C117" s="38">
        <v>9.3000000000000013E-2</v>
      </c>
      <c r="D117" s="41">
        <f t="shared" si="5"/>
        <v>844.71900000000016</v>
      </c>
    </row>
    <row r="118" spans="1:4" x14ac:dyDescent="0.2">
      <c r="A118" s="7" t="s">
        <v>257</v>
      </c>
      <c r="B118" s="42">
        <v>5</v>
      </c>
      <c r="C118" s="38">
        <v>5.2000000000000005E-2</v>
      </c>
      <c r="D118" s="41">
        <f t="shared" si="5"/>
        <v>472.31600000000003</v>
      </c>
    </row>
    <row r="119" spans="1:4" x14ac:dyDescent="0.2">
      <c r="A119" s="7" t="s">
        <v>258</v>
      </c>
      <c r="B119" s="42">
        <v>4</v>
      </c>
      <c r="C119" s="38">
        <v>4.0999999999999995E-2</v>
      </c>
      <c r="D119" s="41">
        <f t="shared" si="5"/>
        <v>372.40299999999996</v>
      </c>
    </row>
    <row r="120" spans="1:4" x14ac:dyDescent="0.2">
      <c r="A120" s="7" t="s">
        <v>259</v>
      </c>
      <c r="B120" s="42">
        <v>3</v>
      </c>
      <c r="C120" s="38">
        <v>3.1E-2</v>
      </c>
      <c r="D120" s="41">
        <f t="shared" si="5"/>
        <v>281.57299999999998</v>
      </c>
    </row>
    <row r="121" spans="1:4" x14ac:dyDescent="0.2">
      <c r="A121" s="7" t="s">
        <v>260</v>
      </c>
      <c r="B121" s="42">
        <v>4</v>
      </c>
      <c r="C121" s="38">
        <v>4.0999999999999995E-2</v>
      </c>
      <c r="D121" s="41">
        <f t="shared" si="5"/>
        <v>372.40299999999996</v>
      </c>
    </row>
    <row r="122" spans="1:4" x14ac:dyDescent="0.2">
      <c r="A122" s="9" t="s">
        <v>38</v>
      </c>
      <c r="B122" s="47">
        <v>97</v>
      </c>
      <c r="C122" s="38">
        <v>1</v>
      </c>
      <c r="D122" s="41">
        <f t="shared" si="5"/>
        <v>9083</v>
      </c>
    </row>
    <row r="123" spans="1:4" x14ac:dyDescent="0.2">
      <c r="B123" s="27"/>
      <c r="C123"/>
    </row>
    <row r="124" spans="1:4" x14ac:dyDescent="0.2">
      <c r="B124" s="27"/>
      <c r="C124"/>
    </row>
    <row r="125" spans="1:4" x14ac:dyDescent="0.2">
      <c r="B125" s="27"/>
      <c r="C125"/>
    </row>
    <row r="126" spans="1:4" x14ac:dyDescent="0.2">
      <c r="B126" s="27"/>
      <c r="C126"/>
    </row>
  </sheetData>
  <mergeCells count="4">
    <mergeCell ref="A66:A67"/>
    <mergeCell ref="B66:D66"/>
    <mergeCell ref="A88:A89"/>
    <mergeCell ref="B88:D88"/>
  </mergeCell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8"/>
  <sheetViews>
    <sheetView view="pageLayout" zoomScaleNormal="100" workbookViewId="0">
      <selection activeCell="A98" sqref="A98"/>
    </sheetView>
  </sheetViews>
  <sheetFormatPr defaultRowHeight="12.75" x14ac:dyDescent="0.2"/>
  <cols>
    <col min="2" max="6" width="13.42578125" customWidth="1"/>
  </cols>
  <sheetData>
    <row r="3" spans="1:6" ht="18" x14ac:dyDescent="0.25">
      <c r="A3" s="73" t="s">
        <v>265</v>
      </c>
    </row>
    <row r="5" spans="1:6" ht="12.75" customHeight="1" x14ac:dyDescent="0.2">
      <c r="A5" s="114" t="s">
        <v>280</v>
      </c>
      <c r="B5" s="114"/>
      <c r="C5" s="114"/>
      <c r="D5" s="114"/>
      <c r="E5" s="114"/>
      <c r="F5" s="114"/>
    </row>
    <row r="6" spans="1:6" x14ac:dyDescent="0.2">
      <c r="A6" s="114"/>
      <c r="B6" s="114"/>
      <c r="C6" s="114"/>
      <c r="D6" s="114"/>
      <c r="E6" s="114"/>
      <c r="F6" s="114"/>
    </row>
    <row r="7" spans="1:6" x14ac:dyDescent="0.2">
      <c r="A7" s="114"/>
      <c r="B7" s="114"/>
      <c r="C7" s="114"/>
      <c r="D7" s="114"/>
      <c r="E7" s="114"/>
      <c r="F7" s="114"/>
    </row>
    <row r="9" spans="1:6" x14ac:dyDescent="0.2">
      <c r="A9" s="25" t="s">
        <v>261</v>
      </c>
    </row>
    <row r="10" spans="1:6" x14ac:dyDescent="0.2">
      <c r="A10" s="26" t="s">
        <v>266</v>
      </c>
    </row>
    <row r="11" spans="1:6" x14ac:dyDescent="0.2">
      <c r="A11" t="s">
        <v>5</v>
      </c>
    </row>
    <row r="12" spans="1:6" ht="12.75" customHeight="1" x14ac:dyDescent="0.2">
      <c r="A12" s="102" t="s">
        <v>267</v>
      </c>
      <c r="B12" s="104" t="s">
        <v>176</v>
      </c>
      <c r="C12" s="105"/>
      <c r="D12" s="105"/>
      <c r="E12" s="105"/>
      <c r="F12" s="106"/>
    </row>
    <row r="13" spans="1:6" ht="25.5" x14ac:dyDescent="0.2">
      <c r="A13" s="103"/>
      <c r="B13" s="98" t="s">
        <v>177</v>
      </c>
      <c r="C13" s="98" t="s">
        <v>178</v>
      </c>
      <c r="D13" s="98" t="s">
        <v>179</v>
      </c>
      <c r="E13" s="98" t="s">
        <v>180</v>
      </c>
      <c r="F13" s="99" t="s">
        <v>38</v>
      </c>
    </row>
    <row r="14" spans="1:6" x14ac:dyDescent="0.2">
      <c r="A14" s="100" t="s">
        <v>268</v>
      </c>
      <c r="B14" s="98">
        <v>130</v>
      </c>
      <c r="C14" s="98">
        <v>0</v>
      </c>
      <c r="D14" s="98">
        <v>36</v>
      </c>
      <c r="E14" s="98">
        <v>4</v>
      </c>
      <c r="F14" s="99">
        <v>170</v>
      </c>
    </row>
    <row r="15" spans="1:6" x14ac:dyDescent="0.2">
      <c r="A15" s="100" t="s">
        <v>269</v>
      </c>
      <c r="B15" s="98">
        <v>103</v>
      </c>
      <c r="C15" s="98">
        <v>2</v>
      </c>
      <c r="D15" s="98">
        <v>95</v>
      </c>
      <c r="E15" s="98">
        <v>19</v>
      </c>
      <c r="F15" s="99">
        <v>219</v>
      </c>
    </row>
    <row r="16" spans="1:6" x14ac:dyDescent="0.2">
      <c r="A16" s="100" t="s">
        <v>270</v>
      </c>
      <c r="B16" s="98">
        <v>96</v>
      </c>
      <c r="C16" s="98">
        <v>2</v>
      </c>
      <c r="D16" s="98">
        <v>109</v>
      </c>
      <c r="E16" s="98">
        <v>11</v>
      </c>
      <c r="F16" s="99">
        <v>218</v>
      </c>
    </row>
    <row r="17" spans="1:7" x14ac:dyDescent="0.2">
      <c r="A17" s="100" t="s">
        <v>271</v>
      </c>
      <c r="B17" s="98">
        <v>66</v>
      </c>
      <c r="C17" s="98">
        <v>11</v>
      </c>
      <c r="D17" s="98">
        <v>74</v>
      </c>
      <c r="E17" s="98">
        <v>4</v>
      </c>
      <c r="F17" s="99">
        <v>155</v>
      </c>
    </row>
    <row r="18" spans="1:7" x14ac:dyDescent="0.2">
      <c r="A18" s="100" t="s">
        <v>272</v>
      </c>
      <c r="B18" s="98">
        <v>66</v>
      </c>
      <c r="C18" s="98">
        <v>29</v>
      </c>
      <c r="D18" s="98">
        <v>60</v>
      </c>
      <c r="E18" s="98">
        <v>8</v>
      </c>
      <c r="F18" s="99">
        <v>163</v>
      </c>
    </row>
    <row r="19" spans="1:7" x14ac:dyDescent="0.2">
      <c r="A19" s="100" t="s">
        <v>273</v>
      </c>
      <c r="B19" s="98">
        <v>20</v>
      </c>
      <c r="C19" s="98">
        <v>32</v>
      </c>
      <c r="D19" s="98">
        <v>16</v>
      </c>
      <c r="E19" s="98">
        <v>5</v>
      </c>
      <c r="F19" s="99">
        <v>73</v>
      </c>
    </row>
    <row r="20" spans="1:7" x14ac:dyDescent="0.2">
      <c r="A20" s="100" t="s">
        <v>274</v>
      </c>
      <c r="B20" s="98">
        <v>11</v>
      </c>
      <c r="C20" s="98">
        <v>12</v>
      </c>
      <c r="D20" s="98">
        <v>13</v>
      </c>
      <c r="E20" s="98">
        <v>2</v>
      </c>
      <c r="F20" s="99">
        <v>38</v>
      </c>
    </row>
    <row r="21" spans="1:7" x14ac:dyDescent="0.2">
      <c r="A21" s="100" t="s">
        <v>275</v>
      </c>
      <c r="B21" s="98">
        <v>1</v>
      </c>
      <c r="C21" s="98">
        <v>4</v>
      </c>
      <c r="D21" s="98">
        <v>3</v>
      </c>
      <c r="E21" s="98">
        <v>1</v>
      </c>
      <c r="F21" s="99">
        <v>9</v>
      </c>
    </row>
    <row r="22" spans="1:7" x14ac:dyDescent="0.2">
      <c r="A22" s="100" t="s">
        <v>276</v>
      </c>
      <c r="B22" s="98">
        <v>5</v>
      </c>
      <c r="C22" s="98">
        <v>2</v>
      </c>
      <c r="D22" s="98">
        <v>1</v>
      </c>
      <c r="E22" s="98">
        <v>2</v>
      </c>
      <c r="F22" s="99">
        <v>10</v>
      </c>
    </row>
    <row r="23" spans="1:7" x14ac:dyDescent="0.2">
      <c r="A23" s="100" t="s">
        <v>277</v>
      </c>
      <c r="B23" s="98">
        <v>1</v>
      </c>
      <c r="C23" s="98">
        <v>1</v>
      </c>
      <c r="D23" s="98">
        <v>0</v>
      </c>
      <c r="E23" s="98">
        <v>0</v>
      </c>
      <c r="F23" s="99">
        <v>2</v>
      </c>
    </row>
    <row r="24" spans="1:7" x14ac:dyDescent="0.2">
      <c r="A24" s="100" t="s">
        <v>278</v>
      </c>
      <c r="B24" s="98">
        <v>0</v>
      </c>
      <c r="C24" s="98">
        <v>1</v>
      </c>
      <c r="D24" s="98">
        <v>1</v>
      </c>
      <c r="E24" s="98">
        <v>1</v>
      </c>
      <c r="F24" s="99">
        <v>3</v>
      </c>
    </row>
    <row r="25" spans="1:7" x14ac:dyDescent="0.2">
      <c r="A25" s="100" t="s">
        <v>279</v>
      </c>
      <c r="B25" s="98">
        <v>0</v>
      </c>
      <c r="C25" s="98">
        <v>0</v>
      </c>
      <c r="D25" s="98">
        <v>0</v>
      </c>
      <c r="E25" s="98">
        <v>3</v>
      </c>
      <c r="F25" s="99">
        <v>3</v>
      </c>
    </row>
    <row r="26" spans="1:7" x14ac:dyDescent="0.2">
      <c r="A26" s="101" t="s">
        <v>38</v>
      </c>
      <c r="B26" s="99">
        <v>499</v>
      </c>
      <c r="C26" s="99">
        <v>96</v>
      </c>
      <c r="D26" s="99">
        <v>408</v>
      </c>
      <c r="E26" s="99">
        <v>60</v>
      </c>
      <c r="F26" s="99">
        <v>1063</v>
      </c>
    </row>
    <row r="27" spans="1:7" x14ac:dyDescent="0.2">
      <c r="A27" s="100" t="s">
        <v>51</v>
      </c>
      <c r="B27" s="98">
        <v>16.41</v>
      </c>
      <c r="C27" s="98">
        <v>38.979999999999997</v>
      </c>
      <c r="D27" s="98">
        <v>18.89</v>
      </c>
      <c r="E27" s="98">
        <v>30.65</v>
      </c>
      <c r="F27" s="99">
        <v>20.309999999999999</v>
      </c>
    </row>
    <row r="28" spans="1:7" x14ac:dyDescent="0.2">
      <c r="A28" s="17"/>
    </row>
    <row r="29" spans="1:7" x14ac:dyDescent="0.2">
      <c r="A29" s="17"/>
      <c r="G29">
        <v>100</v>
      </c>
    </row>
    <row r="30" spans="1:7" x14ac:dyDescent="0.2">
      <c r="A30" s="15" t="s">
        <v>56</v>
      </c>
    </row>
    <row r="31" spans="1:7" ht="12.75" customHeight="1" x14ac:dyDescent="0.2">
      <c r="A31" s="102" t="s">
        <v>267</v>
      </c>
      <c r="B31" s="104" t="s">
        <v>176</v>
      </c>
      <c r="C31" s="105"/>
      <c r="D31" s="105"/>
      <c r="E31" s="105"/>
      <c r="F31" s="106"/>
    </row>
    <row r="32" spans="1:7" ht="25.5" x14ac:dyDescent="0.2">
      <c r="A32" s="103"/>
      <c r="B32" s="109" t="s">
        <v>177</v>
      </c>
      <c r="C32" s="109" t="s">
        <v>178</v>
      </c>
      <c r="D32" s="109" t="s">
        <v>179</v>
      </c>
      <c r="E32" s="109" t="s">
        <v>180</v>
      </c>
      <c r="F32" s="110" t="s">
        <v>38</v>
      </c>
    </row>
    <row r="33" spans="1:6" x14ac:dyDescent="0.2">
      <c r="A33" s="107" t="s">
        <v>268</v>
      </c>
      <c r="B33" s="38">
        <v>0.26100000000000001</v>
      </c>
      <c r="C33" s="38">
        <v>0</v>
      </c>
      <c r="D33" s="38">
        <v>8.8000000000000009E-2</v>
      </c>
      <c r="E33" s="38">
        <v>6.7000000000000004E-2</v>
      </c>
      <c r="F33" s="38">
        <v>0.16</v>
      </c>
    </row>
    <row r="34" spans="1:6" x14ac:dyDescent="0.2">
      <c r="A34" s="107" t="s">
        <v>269</v>
      </c>
      <c r="B34" s="38">
        <v>0.20600000000000002</v>
      </c>
      <c r="C34" s="38">
        <v>2.1000000000000001E-2</v>
      </c>
      <c r="D34" s="38">
        <v>0.23300000000000001</v>
      </c>
      <c r="E34" s="38">
        <v>0.317</v>
      </c>
      <c r="F34" s="38">
        <v>0.20600000000000002</v>
      </c>
    </row>
    <row r="35" spans="1:6" x14ac:dyDescent="0.2">
      <c r="A35" s="107" t="s">
        <v>270</v>
      </c>
      <c r="B35" s="38">
        <v>0.192</v>
      </c>
      <c r="C35" s="38">
        <v>2.1000000000000001E-2</v>
      </c>
      <c r="D35" s="38">
        <v>0.26700000000000002</v>
      </c>
      <c r="E35" s="38">
        <v>0.183</v>
      </c>
      <c r="F35" s="38">
        <v>0.20499999999999999</v>
      </c>
    </row>
    <row r="36" spans="1:6" x14ac:dyDescent="0.2">
      <c r="A36" s="107" t="s">
        <v>271</v>
      </c>
      <c r="B36" s="38">
        <v>0.13200000000000001</v>
      </c>
      <c r="C36" s="38">
        <v>0.115</v>
      </c>
      <c r="D36" s="38">
        <v>0.18100000000000002</v>
      </c>
      <c r="E36" s="38">
        <v>6.7000000000000004E-2</v>
      </c>
      <c r="F36" s="38">
        <v>0.14599999999999999</v>
      </c>
    </row>
    <row r="37" spans="1:6" x14ac:dyDescent="0.2">
      <c r="A37" s="107" t="s">
        <v>272</v>
      </c>
      <c r="B37" s="38">
        <v>0.13200000000000001</v>
      </c>
      <c r="C37" s="38">
        <v>0.30199999999999999</v>
      </c>
      <c r="D37" s="38">
        <v>0.14699999999999999</v>
      </c>
      <c r="E37" s="38">
        <v>0.13300000000000001</v>
      </c>
      <c r="F37" s="38">
        <v>0.153</v>
      </c>
    </row>
    <row r="38" spans="1:6" x14ac:dyDescent="0.2">
      <c r="A38" s="107" t="s">
        <v>273</v>
      </c>
      <c r="B38" s="38">
        <v>0.04</v>
      </c>
      <c r="C38" s="38">
        <v>0.33299999999999996</v>
      </c>
      <c r="D38" s="38">
        <v>3.9E-2</v>
      </c>
      <c r="E38" s="38">
        <v>8.3000000000000004E-2</v>
      </c>
      <c r="F38" s="38">
        <v>6.9000000000000006E-2</v>
      </c>
    </row>
    <row r="39" spans="1:6" x14ac:dyDescent="0.2">
      <c r="A39" s="107" t="s">
        <v>274</v>
      </c>
      <c r="B39" s="38">
        <v>2.2000000000000002E-2</v>
      </c>
      <c r="C39" s="38">
        <v>0.125</v>
      </c>
      <c r="D39" s="38">
        <v>3.2000000000000001E-2</v>
      </c>
      <c r="E39" s="38">
        <v>3.3000000000000002E-2</v>
      </c>
      <c r="F39" s="38">
        <v>3.6000000000000004E-2</v>
      </c>
    </row>
    <row r="40" spans="1:6" x14ac:dyDescent="0.2">
      <c r="A40" s="107" t="s">
        <v>275</v>
      </c>
      <c r="B40" s="38">
        <v>2E-3</v>
      </c>
      <c r="C40" s="38">
        <v>4.2000000000000003E-2</v>
      </c>
      <c r="D40" s="38">
        <v>6.9999999999999993E-3</v>
      </c>
      <c r="E40" s="38">
        <v>1.7000000000000001E-2</v>
      </c>
      <c r="F40" s="38">
        <v>8.0000000000000002E-3</v>
      </c>
    </row>
    <row r="41" spans="1:6" x14ac:dyDescent="0.2">
      <c r="A41" s="107" t="s">
        <v>276</v>
      </c>
      <c r="B41" s="38">
        <v>0.01</v>
      </c>
      <c r="C41" s="38">
        <v>2.1000000000000001E-2</v>
      </c>
      <c r="D41" s="38">
        <v>2E-3</v>
      </c>
      <c r="E41" s="38">
        <v>3.3000000000000002E-2</v>
      </c>
      <c r="F41" s="38">
        <v>9.0000000000000011E-3</v>
      </c>
    </row>
    <row r="42" spans="1:6" x14ac:dyDescent="0.2">
      <c r="A42" s="107" t="s">
        <v>277</v>
      </c>
      <c r="B42" s="38">
        <v>2E-3</v>
      </c>
      <c r="C42" s="38">
        <v>0.01</v>
      </c>
      <c r="D42" s="38">
        <v>0</v>
      </c>
      <c r="E42" s="38">
        <v>0</v>
      </c>
      <c r="F42" s="38">
        <v>2E-3</v>
      </c>
    </row>
    <row r="43" spans="1:6" x14ac:dyDescent="0.2">
      <c r="A43" s="107" t="s">
        <v>278</v>
      </c>
      <c r="B43" s="38">
        <v>0</v>
      </c>
      <c r="C43" s="38">
        <v>0.01</v>
      </c>
      <c r="D43" s="38">
        <v>2E-3</v>
      </c>
      <c r="E43" s="38">
        <v>1.7000000000000001E-2</v>
      </c>
      <c r="F43" s="38">
        <v>3.0000000000000001E-3</v>
      </c>
    </row>
    <row r="44" spans="1:6" x14ac:dyDescent="0.2">
      <c r="A44" s="107" t="s">
        <v>279</v>
      </c>
      <c r="B44" s="38">
        <v>0</v>
      </c>
      <c r="C44" s="38">
        <v>0</v>
      </c>
      <c r="D44" s="38">
        <v>0</v>
      </c>
      <c r="E44" s="38">
        <v>0.05</v>
      </c>
      <c r="F44" s="38">
        <v>3.0000000000000001E-3</v>
      </c>
    </row>
    <row r="45" spans="1:6" x14ac:dyDescent="0.2">
      <c r="A45" s="108" t="s">
        <v>38</v>
      </c>
      <c r="B45" s="38">
        <v>1</v>
      </c>
      <c r="C45" s="38">
        <v>1</v>
      </c>
      <c r="D45" s="38">
        <v>1</v>
      </c>
      <c r="E45" s="38">
        <v>1</v>
      </c>
      <c r="F45" s="38">
        <v>1</v>
      </c>
    </row>
    <row r="46" spans="1:6" x14ac:dyDescent="0.2">
      <c r="A46" s="100" t="s">
        <v>51</v>
      </c>
      <c r="B46" s="111">
        <v>16.41</v>
      </c>
      <c r="C46" s="111">
        <v>38.979999999999997</v>
      </c>
      <c r="D46" s="111">
        <v>18.89</v>
      </c>
      <c r="E46" s="111">
        <v>30.65</v>
      </c>
      <c r="F46" s="112">
        <v>20.309999999999999</v>
      </c>
    </row>
    <row r="47" spans="1:6" x14ac:dyDescent="0.2">
      <c r="A47" s="17"/>
    </row>
    <row r="48" spans="1:6" x14ac:dyDescent="0.2">
      <c r="A48" s="17"/>
    </row>
    <row r="49" spans="1:6" x14ac:dyDescent="0.2">
      <c r="A49" s="17"/>
    </row>
    <row r="50" spans="1:6" x14ac:dyDescent="0.2">
      <c r="A50" s="17"/>
    </row>
    <row r="51" spans="1:6" x14ac:dyDescent="0.2">
      <c r="A51" s="17"/>
    </row>
    <row r="52" spans="1:6" x14ac:dyDescent="0.2">
      <c r="A52" s="17"/>
    </row>
    <row r="53" spans="1:6" x14ac:dyDescent="0.2">
      <c r="A53" s="17"/>
    </row>
    <row r="54" spans="1:6" x14ac:dyDescent="0.2">
      <c r="A54" s="17"/>
    </row>
    <row r="55" spans="1:6" x14ac:dyDescent="0.2">
      <c r="A55" s="17"/>
    </row>
    <row r="56" spans="1:6" x14ac:dyDescent="0.2">
      <c r="A56" s="17"/>
    </row>
    <row r="57" spans="1:6" x14ac:dyDescent="0.2">
      <c r="A57" s="17"/>
    </row>
    <row r="58" spans="1:6" x14ac:dyDescent="0.2">
      <c r="A58" s="25" t="s">
        <v>281</v>
      </c>
    </row>
    <row r="59" spans="1:6" x14ac:dyDescent="0.2">
      <c r="A59" s="5" t="s">
        <v>282</v>
      </c>
    </row>
    <row r="60" spans="1:6" x14ac:dyDescent="0.2">
      <c r="A60" t="s">
        <v>5</v>
      </c>
    </row>
    <row r="61" spans="1:6" ht="12.75" customHeight="1" x14ac:dyDescent="0.2">
      <c r="A61" s="102" t="s">
        <v>267</v>
      </c>
      <c r="B61" s="104" t="s">
        <v>283</v>
      </c>
      <c r="C61" s="105"/>
      <c r="D61" s="105"/>
      <c r="E61" s="105"/>
      <c r="F61" s="106"/>
    </row>
    <row r="62" spans="1:6" ht="25.5" x14ac:dyDescent="0.2">
      <c r="A62" s="103"/>
      <c r="B62" s="98" t="s">
        <v>121</v>
      </c>
      <c r="C62" s="98" t="s">
        <v>122</v>
      </c>
      <c r="D62" s="98" t="s">
        <v>123</v>
      </c>
      <c r="E62" s="98" t="s">
        <v>124</v>
      </c>
      <c r="F62" s="99" t="s">
        <v>38</v>
      </c>
    </row>
    <row r="63" spans="1:6" x14ac:dyDescent="0.2">
      <c r="A63" s="100" t="s">
        <v>268</v>
      </c>
      <c r="B63" s="98">
        <v>24</v>
      </c>
      <c r="C63" s="98">
        <v>17</v>
      </c>
      <c r="D63" s="98">
        <v>101</v>
      </c>
      <c r="E63" s="98">
        <v>40</v>
      </c>
      <c r="F63" s="99">
        <v>170</v>
      </c>
    </row>
    <row r="64" spans="1:6" x14ac:dyDescent="0.2">
      <c r="A64" s="100" t="s">
        <v>269</v>
      </c>
      <c r="B64" s="98">
        <v>69</v>
      </c>
      <c r="C64" s="98">
        <v>16</v>
      </c>
      <c r="D64" s="98">
        <v>109</v>
      </c>
      <c r="E64" s="98">
        <v>54</v>
      </c>
      <c r="F64" s="99">
        <v>219</v>
      </c>
    </row>
    <row r="65" spans="1:6" x14ac:dyDescent="0.2">
      <c r="A65" s="100" t="s">
        <v>270</v>
      </c>
      <c r="B65" s="98">
        <v>69</v>
      </c>
      <c r="C65" s="98">
        <v>20</v>
      </c>
      <c r="D65" s="98">
        <v>89</v>
      </c>
      <c r="E65" s="98">
        <v>72</v>
      </c>
      <c r="F65" s="99">
        <v>219</v>
      </c>
    </row>
    <row r="66" spans="1:6" x14ac:dyDescent="0.2">
      <c r="A66" s="100" t="s">
        <v>271</v>
      </c>
      <c r="B66" s="98">
        <v>39</v>
      </c>
      <c r="C66" s="98">
        <v>9</v>
      </c>
      <c r="D66" s="98">
        <v>54</v>
      </c>
      <c r="E66" s="98">
        <v>68</v>
      </c>
      <c r="F66" s="99">
        <v>155</v>
      </c>
    </row>
    <row r="67" spans="1:6" x14ac:dyDescent="0.2">
      <c r="A67" s="100" t="s">
        <v>272</v>
      </c>
      <c r="B67" s="98">
        <v>51</v>
      </c>
      <c r="C67" s="98">
        <v>5</v>
      </c>
      <c r="D67" s="98">
        <v>53</v>
      </c>
      <c r="E67" s="98">
        <v>71</v>
      </c>
      <c r="F67" s="99">
        <v>163</v>
      </c>
    </row>
    <row r="68" spans="1:6" x14ac:dyDescent="0.2">
      <c r="A68" s="100" t="s">
        <v>273</v>
      </c>
      <c r="B68" s="98">
        <v>21</v>
      </c>
      <c r="C68" s="98">
        <v>2</v>
      </c>
      <c r="D68" s="98">
        <v>22</v>
      </c>
      <c r="E68" s="98">
        <v>33</v>
      </c>
      <c r="F68" s="99">
        <v>73</v>
      </c>
    </row>
    <row r="69" spans="1:6" x14ac:dyDescent="0.2">
      <c r="A69" s="100" t="s">
        <v>274</v>
      </c>
      <c r="B69" s="98">
        <v>9</v>
      </c>
      <c r="C69" s="98">
        <v>2</v>
      </c>
      <c r="D69" s="98">
        <v>12</v>
      </c>
      <c r="E69" s="98">
        <v>20</v>
      </c>
      <c r="F69" s="99">
        <v>38</v>
      </c>
    </row>
    <row r="70" spans="1:6" x14ac:dyDescent="0.2">
      <c r="A70" s="100" t="s">
        <v>275</v>
      </c>
      <c r="B70" s="98">
        <v>1</v>
      </c>
      <c r="C70" s="98">
        <v>0</v>
      </c>
      <c r="D70" s="98">
        <v>4</v>
      </c>
      <c r="E70" s="98">
        <v>6</v>
      </c>
      <c r="F70" s="99">
        <v>9</v>
      </c>
    </row>
    <row r="71" spans="1:6" x14ac:dyDescent="0.2">
      <c r="A71" s="100" t="s">
        <v>276</v>
      </c>
      <c r="B71" s="98">
        <v>2</v>
      </c>
      <c r="C71" s="98">
        <v>0</v>
      </c>
      <c r="D71" s="98">
        <v>7</v>
      </c>
      <c r="E71" s="98">
        <v>3</v>
      </c>
      <c r="F71" s="99">
        <v>10</v>
      </c>
    </row>
    <row r="72" spans="1:6" x14ac:dyDescent="0.2">
      <c r="A72" s="100" t="s">
        <v>277</v>
      </c>
      <c r="B72" s="98">
        <v>0</v>
      </c>
      <c r="C72" s="98">
        <v>0</v>
      </c>
      <c r="D72" s="98">
        <v>1</v>
      </c>
      <c r="E72" s="98">
        <v>1</v>
      </c>
      <c r="F72" s="99">
        <v>2</v>
      </c>
    </row>
    <row r="73" spans="1:6" x14ac:dyDescent="0.2">
      <c r="A73" s="100" t="s">
        <v>278</v>
      </c>
      <c r="B73" s="98">
        <v>1</v>
      </c>
      <c r="C73" s="98">
        <v>0</v>
      </c>
      <c r="D73" s="98">
        <v>2</v>
      </c>
      <c r="E73" s="98">
        <v>1</v>
      </c>
      <c r="F73" s="99">
        <v>3</v>
      </c>
    </row>
    <row r="74" spans="1:6" x14ac:dyDescent="0.2">
      <c r="A74" s="100" t="s">
        <v>279</v>
      </c>
      <c r="B74" s="98">
        <v>0</v>
      </c>
      <c r="C74" s="98">
        <v>2</v>
      </c>
      <c r="D74" s="98">
        <v>2</v>
      </c>
      <c r="E74" s="98">
        <v>1</v>
      </c>
      <c r="F74" s="99">
        <v>4</v>
      </c>
    </row>
    <row r="75" spans="1:6" x14ac:dyDescent="0.2">
      <c r="A75" s="101" t="s">
        <v>38</v>
      </c>
      <c r="B75" s="99">
        <v>286</v>
      </c>
      <c r="C75" s="99">
        <v>73</v>
      </c>
      <c r="D75" s="99">
        <v>456</v>
      </c>
      <c r="E75" s="99">
        <v>370</v>
      </c>
      <c r="F75" s="99">
        <v>1065</v>
      </c>
    </row>
    <row r="76" spans="1:6" x14ac:dyDescent="0.2">
      <c r="A76" s="100" t="s">
        <v>51</v>
      </c>
      <c r="B76" s="98">
        <v>20.02</v>
      </c>
      <c r="C76" s="98">
        <v>18.96</v>
      </c>
      <c r="D76" s="98">
        <v>18.760000000000002</v>
      </c>
      <c r="E76" s="98">
        <v>23.34</v>
      </c>
      <c r="F76" s="99">
        <v>20.309999999999999</v>
      </c>
    </row>
    <row r="77" spans="1:6" x14ac:dyDescent="0.2">
      <c r="A77" s="17"/>
    </row>
    <row r="78" spans="1:6" x14ac:dyDescent="0.2">
      <c r="A78" s="15" t="s">
        <v>56</v>
      </c>
    </row>
    <row r="79" spans="1:6" ht="12.75" customHeight="1" x14ac:dyDescent="0.2">
      <c r="A79" s="102" t="s">
        <v>267</v>
      </c>
      <c r="B79" s="104" t="s">
        <v>283</v>
      </c>
      <c r="C79" s="105"/>
      <c r="D79" s="105"/>
      <c r="E79" s="105"/>
      <c r="F79" s="106"/>
    </row>
    <row r="80" spans="1:6" ht="25.5" x14ac:dyDescent="0.2">
      <c r="A80" s="103"/>
      <c r="B80" s="109" t="s">
        <v>121</v>
      </c>
      <c r="C80" s="109" t="s">
        <v>122</v>
      </c>
      <c r="D80" s="109" t="s">
        <v>123</v>
      </c>
      <c r="E80" s="109" t="s">
        <v>124</v>
      </c>
      <c r="F80" s="110" t="s">
        <v>38</v>
      </c>
    </row>
    <row r="81" spans="1:6" x14ac:dyDescent="0.2">
      <c r="A81" s="107" t="s">
        <v>268</v>
      </c>
      <c r="B81" s="38">
        <v>8.4000000000000005E-2</v>
      </c>
      <c r="C81" s="38">
        <v>0.23300000000000001</v>
      </c>
      <c r="D81" s="38">
        <v>0.221</v>
      </c>
      <c r="E81" s="38">
        <v>0.10800000000000001</v>
      </c>
      <c r="F81" s="38">
        <v>0.16</v>
      </c>
    </row>
    <row r="82" spans="1:6" x14ac:dyDescent="0.2">
      <c r="A82" s="107" t="s">
        <v>269</v>
      </c>
      <c r="B82" s="38">
        <v>0.24100000000000002</v>
      </c>
      <c r="C82" s="38">
        <v>0.21899999999999997</v>
      </c>
      <c r="D82" s="38">
        <v>0.23899999999999999</v>
      </c>
      <c r="E82" s="38">
        <v>0.14599999999999999</v>
      </c>
      <c r="F82" s="38">
        <v>0.20600000000000002</v>
      </c>
    </row>
    <row r="83" spans="1:6" x14ac:dyDescent="0.2">
      <c r="A83" s="107" t="s">
        <v>270</v>
      </c>
      <c r="B83" s="38">
        <v>0.24100000000000002</v>
      </c>
      <c r="C83" s="38">
        <v>0.27399999999999997</v>
      </c>
      <c r="D83" s="38">
        <v>0.19500000000000001</v>
      </c>
      <c r="E83" s="38">
        <v>0.19500000000000001</v>
      </c>
      <c r="F83" s="38">
        <v>0.20600000000000002</v>
      </c>
    </row>
    <row r="84" spans="1:6" x14ac:dyDescent="0.2">
      <c r="A84" s="107" t="s">
        <v>271</v>
      </c>
      <c r="B84" s="38">
        <v>0.13600000000000001</v>
      </c>
      <c r="C84" s="38">
        <v>0.12300000000000001</v>
      </c>
      <c r="D84" s="38">
        <v>0.11800000000000001</v>
      </c>
      <c r="E84" s="38">
        <v>0.184</v>
      </c>
      <c r="F84" s="38">
        <v>0.14599999999999999</v>
      </c>
    </row>
    <row r="85" spans="1:6" x14ac:dyDescent="0.2">
      <c r="A85" s="107" t="s">
        <v>272</v>
      </c>
      <c r="B85" s="38">
        <v>0.17800000000000002</v>
      </c>
      <c r="C85" s="38">
        <v>6.8000000000000005E-2</v>
      </c>
      <c r="D85" s="38">
        <v>0.11599999999999999</v>
      </c>
      <c r="E85" s="38">
        <v>0.192</v>
      </c>
      <c r="F85" s="38">
        <v>0.153</v>
      </c>
    </row>
    <row r="86" spans="1:6" x14ac:dyDescent="0.2">
      <c r="A86" s="107" t="s">
        <v>273</v>
      </c>
      <c r="B86" s="38">
        <v>7.2999999999999995E-2</v>
      </c>
      <c r="C86" s="38">
        <v>2.7000000000000003E-2</v>
      </c>
      <c r="D86" s="38">
        <v>4.8000000000000001E-2</v>
      </c>
      <c r="E86" s="38">
        <v>8.900000000000001E-2</v>
      </c>
      <c r="F86" s="38">
        <v>6.9000000000000006E-2</v>
      </c>
    </row>
    <row r="87" spans="1:6" x14ac:dyDescent="0.2">
      <c r="A87" s="107" t="s">
        <v>274</v>
      </c>
      <c r="B87" s="38">
        <v>3.1E-2</v>
      </c>
      <c r="C87" s="38">
        <v>2.7000000000000003E-2</v>
      </c>
      <c r="D87" s="38">
        <v>2.6000000000000002E-2</v>
      </c>
      <c r="E87" s="38">
        <v>5.4000000000000006E-2</v>
      </c>
      <c r="F87" s="38">
        <v>3.6000000000000004E-2</v>
      </c>
    </row>
    <row r="88" spans="1:6" x14ac:dyDescent="0.2">
      <c r="A88" s="107" t="s">
        <v>275</v>
      </c>
      <c r="B88" s="38">
        <v>3.0000000000000001E-3</v>
      </c>
      <c r="C88" s="38">
        <v>0</v>
      </c>
      <c r="D88" s="38">
        <v>9.0000000000000011E-3</v>
      </c>
      <c r="E88" s="38">
        <v>1.6E-2</v>
      </c>
      <c r="F88" s="38">
        <v>8.0000000000000002E-3</v>
      </c>
    </row>
    <row r="89" spans="1:6" x14ac:dyDescent="0.2">
      <c r="A89" s="107" t="s">
        <v>276</v>
      </c>
      <c r="B89" s="38">
        <v>6.9999999999999993E-3</v>
      </c>
      <c r="C89" s="38">
        <v>0</v>
      </c>
      <c r="D89" s="38">
        <v>1.4999999999999999E-2</v>
      </c>
      <c r="E89" s="38">
        <v>8.0000000000000002E-3</v>
      </c>
      <c r="F89" s="38">
        <v>9.0000000000000011E-3</v>
      </c>
    </row>
    <row r="90" spans="1:6" x14ac:dyDescent="0.2">
      <c r="A90" s="107" t="s">
        <v>277</v>
      </c>
      <c r="B90" s="38">
        <v>0</v>
      </c>
      <c r="C90" s="38">
        <v>0</v>
      </c>
      <c r="D90" s="38">
        <v>2E-3</v>
      </c>
      <c r="E90" s="38">
        <v>3.0000000000000001E-3</v>
      </c>
      <c r="F90" s="38">
        <v>2E-3</v>
      </c>
    </row>
    <row r="91" spans="1:6" x14ac:dyDescent="0.2">
      <c r="A91" s="107" t="s">
        <v>278</v>
      </c>
      <c r="B91" s="38">
        <v>3.0000000000000001E-3</v>
      </c>
      <c r="C91" s="38">
        <v>0</v>
      </c>
      <c r="D91" s="38">
        <v>4.0000000000000001E-3</v>
      </c>
      <c r="E91" s="38">
        <v>3.0000000000000001E-3</v>
      </c>
      <c r="F91" s="38">
        <v>3.0000000000000001E-3</v>
      </c>
    </row>
    <row r="92" spans="1:6" x14ac:dyDescent="0.2">
      <c r="A92" s="107" t="s">
        <v>279</v>
      </c>
      <c r="B92" s="38">
        <v>0</v>
      </c>
      <c r="C92" s="38">
        <v>2.7000000000000003E-2</v>
      </c>
      <c r="D92" s="38">
        <v>4.0000000000000001E-3</v>
      </c>
      <c r="E92" s="38">
        <v>3.0000000000000001E-3</v>
      </c>
      <c r="F92" s="38">
        <v>4.0000000000000001E-3</v>
      </c>
    </row>
    <row r="93" spans="1:6" x14ac:dyDescent="0.2">
      <c r="A93" s="108" t="s">
        <v>38</v>
      </c>
      <c r="B93" s="38">
        <v>1</v>
      </c>
      <c r="C93" s="38">
        <v>1</v>
      </c>
      <c r="D93" s="38">
        <v>1</v>
      </c>
      <c r="E93" s="38">
        <v>1</v>
      </c>
      <c r="F93" s="38">
        <v>1.113</v>
      </c>
    </row>
    <row r="94" spans="1:6" x14ac:dyDescent="0.2">
      <c r="A94" s="100" t="s">
        <v>51</v>
      </c>
      <c r="B94" s="111">
        <v>20.02</v>
      </c>
      <c r="C94" s="111">
        <v>18.96</v>
      </c>
      <c r="D94" s="111">
        <v>18.760000000000002</v>
      </c>
      <c r="E94" s="111">
        <v>23.34</v>
      </c>
      <c r="F94" s="112">
        <v>20.309999999999999</v>
      </c>
    </row>
    <row r="95" spans="1:6" x14ac:dyDescent="0.2">
      <c r="A95" s="17"/>
    </row>
    <row r="96" spans="1:6" x14ac:dyDescent="0.2">
      <c r="A96" s="17"/>
    </row>
    <row r="97" spans="1:7" x14ac:dyDescent="0.2">
      <c r="A97" t="s">
        <v>284</v>
      </c>
    </row>
    <row r="98" spans="1:7" x14ac:dyDescent="0.2">
      <c r="A98" s="5" t="s">
        <v>285</v>
      </c>
    </row>
    <row r="99" spans="1:7" x14ac:dyDescent="0.2">
      <c r="A99" s="118" t="s">
        <v>288</v>
      </c>
      <c r="B99" s="119" t="s">
        <v>292</v>
      </c>
      <c r="C99" s="119"/>
      <c r="D99" s="119" t="s">
        <v>290</v>
      </c>
      <c r="E99" s="119"/>
      <c r="F99" s="119" t="s">
        <v>291</v>
      </c>
      <c r="G99" s="119"/>
    </row>
    <row r="100" spans="1:7" x14ac:dyDescent="0.2">
      <c r="A100" s="118"/>
      <c r="B100" s="120" t="s">
        <v>289</v>
      </c>
      <c r="C100" s="120" t="s">
        <v>56</v>
      </c>
      <c r="D100" s="120" t="s">
        <v>289</v>
      </c>
      <c r="E100" s="120" t="s">
        <v>56</v>
      </c>
      <c r="F100" s="120" t="s">
        <v>289</v>
      </c>
      <c r="G100" s="120" t="s">
        <v>56</v>
      </c>
    </row>
    <row r="101" spans="1:7" x14ac:dyDescent="0.2">
      <c r="A101" s="121" t="s">
        <v>268</v>
      </c>
      <c r="B101" s="122">
        <v>59</v>
      </c>
      <c r="C101" s="38">
        <v>0.56200000000000006</v>
      </c>
      <c r="D101" s="126">
        <v>53</v>
      </c>
      <c r="E101" s="38">
        <v>0.505</v>
      </c>
      <c r="F101" s="120">
        <v>59</v>
      </c>
      <c r="G101" s="38">
        <v>0.56700000000000006</v>
      </c>
    </row>
    <row r="102" spans="1:7" x14ac:dyDescent="0.2">
      <c r="A102" s="117" t="s">
        <v>269</v>
      </c>
      <c r="B102" s="123">
        <v>26</v>
      </c>
      <c r="C102" s="38">
        <v>0.248</v>
      </c>
      <c r="D102" s="127">
        <v>25</v>
      </c>
      <c r="E102" s="38">
        <v>0.23800000000000002</v>
      </c>
      <c r="F102" s="111">
        <v>29</v>
      </c>
      <c r="G102" s="38">
        <v>0.27899999999999997</v>
      </c>
    </row>
    <row r="103" spans="1:7" x14ac:dyDescent="0.2">
      <c r="A103" s="100" t="s">
        <v>270</v>
      </c>
      <c r="B103" s="124">
        <v>13</v>
      </c>
      <c r="C103" s="38">
        <v>0.124</v>
      </c>
      <c r="D103" s="128">
        <v>18</v>
      </c>
      <c r="E103" s="38">
        <v>0.17100000000000001</v>
      </c>
      <c r="F103" s="98">
        <v>10</v>
      </c>
      <c r="G103" s="38">
        <v>9.6000000000000002E-2</v>
      </c>
    </row>
    <row r="104" spans="1:7" x14ac:dyDescent="0.2">
      <c r="A104" s="100" t="s">
        <v>271</v>
      </c>
      <c r="B104" s="124">
        <v>3</v>
      </c>
      <c r="C104" s="38">
        <v>2.8999999999999998E-2</v>
      </c>
      <c r="D104" s="128">
        <v>9</v>
      </c>
      <c r="E104" s="38">
        <v>8.5999999999999993E-2</v>
      </c>
      <c r="F104" s="98">
        <v>4</v>
      </c>
      <c r="G104" s="38">
        <v>3.7999999999999999E-2</v>
      </c>
    </row>
    <row r="105" spans="1:7" x14ac:dyDescent="0.2">
      <c r="A105" s="100" t="s">
        <v>272</v>
      </c>
      <c r="B105" s="124">
        <v>3</v>
      </c>
      <c r="C105" s="38">
        <v>2.8999999999999998E-2</v>
      </c>
      <c r="D105" s="128">
        <v>0</v>
      </c>
      <c r="E105" s="38">
        <v>0</v>
      </c>
      <c r="F105" s="98">
        <v>0</v>
      </c>
      <c r="G105" s="38">
        <v>0</v>
      </c>
    </row>
    <row r="106" spans="1:7" x14ac:dyDescent="0.2">
      <c r="A106" s="100" t="s">
        <v>273</v>
      </c>
      <c r="B106" s="124">
        <v>1</v>
      </c>
      <c r="C106" s="38">
        <v>0.01</v>
      </c>
      <c r="D106" s="128">
        <v>0</v>
      </c>
      <c r="E106" s="38">
        <v>0</v>
      </c>
      <c r="F106" s="98">
        <v>1</v>
      </c>
      <c r="G106" s="38">
        <v>0.01</v>
      </c>
    </row>
    <row r="107" spans="1:7" x14ac:dyDescent="0.2">
      <c r="A107" s="100" t="s">
        <v>274</v>
      </c>
      <c r="B107" s="124">
        <v>0</v>
      </c>
      <c r="C107" s="38">
        <v>0</v>
      </c>
      <c r="D107" s="128">
        <v>0</v>
      </c>
      <c r="E107" s="38">
        <v>0</v>
      </c>
      <c r="F107" s="98">
        <v>1</v>
      </c>
      <c r="G107" s="38">
        <v>0.01</v>
      </c>
    </row>
    <row r="108" spans="1:7" x14ac:dyDescent="0.2">
      <c r="A108" s="116" t="s">
        <v>38</v>
      </c>
      <c r="B108" s="125">
        <v>105</v>
      </c>
      <c r="C108" s="38">
        <v>1</v>
      </c>
      <c r="D108" s="129">
        <v>105</v>
      </c>
      <c r="E108" s="38">
        <v>1</v>
      </c>
      <c r="F108" s="115">
        <v>104</v>
      </c>
      <c r="G108" s="38">
        <v>1</v>
      </c>
    </row>
  </sheetData>
  <mergeCells count="13">
    <mergeCell ref="A61:A62"/>
    <mergeCell ref="B61:F61"/>
    <mergeCell ref="A79:A80"/>
    <mergeCell ref="B79:F79"/>
    <mergeCell ref="A99:A100"/>
    <mergeCell ref="B99:C99"/>
    <mergeCell ref="D99:E99"/>
    <mergeCell ref="F99:G99"/>
    <mergeCell ref="A12:A13"/>
    <mergeCell ref="B12:F12"/>
    <mergeCell ref="A31:A32"/>
    <mergeCell ref="B31:F31"/>
    <mergeCell ref="A5:F7"/>
  </mergeCell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6"/>
  <sheetViews>
    <sheetView view="pageLayout" zoomScaleNormal="100" workbookViewId="0">
      <selection activeCell="A78" sqref="A78"/>
    </sheetView>
  </sheetViews>
  <sheetFormatPr defaultRowHeight="12.75" x14ac:dyDescent="0.2"/>
  <cols>
    <col min="1" max="1" width="19" customWidth="1"/>
    <col min="2" max="2" width="15.28515625" customWidth="1"/>
    <col min="3" max="4" width="14.42578125" customWidth="1"/>
    <col min="5" max="6" width="12.42578125" customWidth="1"/>
  </cols>
  <sheetData>
    <row r="3" spans="1:9" ht="18" x14ac:dyDescent="0.25">
      <c r="A3" s="73" t="s">
        <v>294</v>
      </c>
    </row>
    <row r="5" spans="1:9" ht="15" customHeight="1" x14ac:dyDescent="0.25">
      <c r="A5" s="145" t="s">
        <v>338</v>
      </c>
      <c r="B5" s="145"/>
      <c r="C5" s="145"/>
      <c r="D5" s="145"/>
      <c r="E5" s="145"/>
      <c r="F5" s="145"/>
      <c r="G5" s="144"/>
      <c r="H5" s="144"/>
      <c r="I5" s="144"/>
    </row>
    <row r="6" spans="1:9" ht="92.25" customHeight="1" x14ac:dyDescent="0.25">
      <c r="A6" s="145"/>
      <c r="B6" s="145"/>
      <c r="C6" s="145"/>
      <c r="D6" s="145"/>
      <c r="E6" s="145"/>
      <c r="F6" s="145"/>
      <c r="G6" s="144"/>
      <c r="H6" s="144"/>
      <c r="I6" s="144"/>
    </row>
    <row r="7" spans="1:9" x14ac:dyDescent="0.2">
      <c r="A7" t="s">
        <v>295</v>
      </c>
    </row>
    <row r="8" spans="1:9" x14ac:dyDescent="0.2">
      <c r="A8" s="130" t="s">
        <v>296</v>
      </c>
    </row>
    <row r="32" spans="1:3" ht="15" x14ac:dyDescent="0.2">
      <c r="A32" s="131"/>
      <c r="B32" s="69" t="s">
        <v>305</v>
      </c>
      <c r="C32" s="69" t="s">
        <v>56</v>
      </c>
    </row>
    <row r="33" spans="1:3" ht="24" x14ac:dyDescent="0.2">
      <c r="A33" s="132" t="s">
        <v>298</v>
      </c>
      <c r="B33" s="69">
        <v>77</v>
      </c>
      <c r="C33" s="38">
        <v>0.17</v>
      </c>
    </row>
    <row r="34" spans="1:3" x14ac:dyDescent="0.2">
      <c r="A34" s="132" t="s">
        <v>299</v>
      </c>
      <c r="B34" s="69">
        <v>157</v>
      </c>
      <c r="C34" s="38">
        <v>0.34600000000000003</v>
      </c>
    </row>
    <row r="35" spans="1:3" ht="24" x14ac:dyDescent="0.2">
      <c r="A35" s="132" t="s">
        <v>300</v>
      </c>
      <c r="B35" s="69">
        <v>69</v>
      </c>
      <c r="C35" s="38">
        <v>0.152</v>
      </c>
    </row>
    <row r="36" spans="1:3" ht="24" x14ac:dyDescent="0.2">
      <c r="A36" s="132" t="s">
        <v>301</v>
      </c>
      <c r="B36" s="69">
        <v>13</v>
      </c>
      <c r="C36" s="38">
        <v>2.8999999999999998E-2</v>
      </c>
    </row>
    <row r="37" spans="1:3" ht="24" x14ac:dyDescent="0.2">
      <c r="A37" s="132" t="s">
        <v>302</v>
      </c>
      <c r="B37" s="69">
        <v>15</v>
      </c>
      <c r="C37" s="38">
        <v>3.3000000000000002E-2</v>
      </c>
    </row>
    <row r="38" spans="1:3" ht="24" x14ac:dyDescent="0.2">
      <c r="A38" s="132" t="s">
        <v>303</v>
      </c>
      <c r="B38" s="69">
        <v>123</v>
      </c>
      <c r="C38" s="38">
        <v>0.27100000000000002</v>
      </c>
    </row>
    <row r="39" spans="1:3" x14ac:dyDescent="0.2">
      <c r="A39" s="133" t="s">
        <v>38</v>
      </c>
      <c r="B39" s="134">
        <v>454</v>
      </c>
      <c r="C39" s="38">
        <v>1</v>
      </c>
    </row>
    <row r="49" spans="1:6" x14ac:dyDescent="0.2">
      <c r="A49" t="s">
        <v>311</v>
      </c>
    </row>
    <row r="50" spans="1:6" x14ac:dyDescent="0.2">
      <c r="A50" s="139" t="s">
        <v>310</v>
      </c>
      <c r="B50" s="139"/>
      <c r="C50" s="139"/>
      <c r="D50" s="139"/>
      <c r="E50" s="139"/>
      <c r="F50" s="139"/>
    </row>
    <row r="51" spans="1:6" x14ac:dyDescent="0.2">
      <c r="A51" s="140"/>
      <c r="B51" s="140"/>
      <c r="C51" s="140"/>
      <c r="D51" s="140"/>
      <c r="E51" s="140"/>
      <c r="F51" s="140"/>
    </row>
    <row r="52" spans="1:6" x14ac:dyDescent="0.2">
      <c r="A52" s="141" t="s">
        <v>56</v>
      </c>
      <c r="B52" s="136"/>
      <c r="C52" s="136"/>
      <c r="D52" s="136"/>
      <c r="E52" s="136"/>
      <c r="F52" s="136"/>
    </row>
    <row r="53" spans="1:6" ht="24" x14ac:dyDescent="0.2">
      <c r="A53" s="131"/>
      <c r="B53" s="69" t="s">
        <v>306</v>
      </c>
      <c r="C53" s="69" t="s">
        <v>307</v>
      </c>
      <c r="D53" s="69" t="s">
        <v>308</v>
      </c>
      <c r="E53" s="69" t="s">
        <v>309</v>
      </c>
      <c r="F53" s="137" t="s">
        <v>287</v>
      </c>
    </row>
    <row r="54" spans="1:6" ht="24" x14ac:dyDescent="0.2">
      <c r="A54" s="132" t="s">
        <v>298</v>
      </c>
      <c r="B54" s="38">
        <v>0.17399999999999999</v>
      </c>
      <c r="C54" s="38">
        <v>0.152</v>
      </c>
      <c r="D54" s="38">
        <v>0.17100000000000001</v>
      </c>
      <c r="E54" s="38">
        <v>0.19600000000000001</v>
      </c>
      <c r="F54" s="38">
        <v>0.17</v>
      </c>
    </row>
    <row r="55" spans="1:6" x14ac:dyDescent="0.2">
      <c r="A55" s="132" t="s">
        <v>299</v>
      </c>
      <c r="B55" s="38">
        <v>0.35700000000000004</v>
      </c>
      <c r="C55" s="38">
        <v>0.34100000000000003</v>
      </c>
      <c r="D55" s="38">
        <v>0.314</v>
      </c>
      <c r="E55" s="38">
        <v>0.33299999999999996</v>
      </c>
      <c r="F55" s="38">
        <v>0.34600000000000003</v>
      </c>
    </row>
    <row r="56" spans="1:6" ht="24" x14ac:dyDescent="0.2">
      <c r="A56" s="132" t="s">
        <v>300</v>
      </c>
      <c r="B56" s="38">
        <v>0.13900000000000001</v>
      </c>
      <c r="C56" s="38">
        <v>0.188</v>
      </c>
      <c r="D56" s="38">
        <v>5.7000000000000002E-2</v>
      </c>
      <c r="E56" s="38">
        <v>0.17600000000000002</v>
      </c>
      <c r="F56" s="38">
        <v>0.152</v>
      </c>
    </row>
    <row r="57" spans="1:6" ht="24" x14ac:dyDescent="0.2">
      <c r="A57" s="132" t="s">
        <v>301</v>
      </c>
      <c r="B57" s="38">
        <v>2.6000000000000002E-2</v>
      </c>
      <c r="C57" s="38">
        <v>3.6000000000000004E-2</v>
      </c>
      <c r="D57" s="38">
        <v>2.8999999999999998E-2</v>
      </c>
      <c r="E57" s="38">
        <v>0.02</v>
      </c>
      <c r="F57" s="38">
        <v>2.8999999999999998E-2</v>
      </c>
    </row>
    <row r="58" spans="1:6" ht="24" x14ac:dyDescent="0.2">
      <c r="A58" s="132" t="s">
        <v>302</v>
      </c>
      <c r="B58" s="38">
        <v>0.03</v>
      </c>
      <c r="C58" s="38">
        <v>5.0999999999999997E-2</v>
      </c>
      <c r="D58" s="38">
        <v>2.8999999999999998E-2</v>
      </c>
      <c r="E58" s="38">
        <v>0</v>
      </c>
      <c r="F58" s="38">
        <v>3.3000000000000002E-2</v>
      </c>
    </row>
    <row r="59" spans="1:6" ht="24" x14ac:dyDescent="0.2">
      <c r="A59" s="132" t="s">
        <v>303</v>
      </c>
      <c r="B59" s="38">
        <v>0.27399999999999997</v>
      </c>
      <c r="C59" s="38">
        <v>0.23199999999999998</v>
      </c>
      <c r="D59" s="38">
        <v>0.4</v>
      </c>
      <c r="E59" s="38">
        <v>0.27500000000000002</v>
      </c>
      <c r="F59" s="38">
        <v>0.27100000000000002</v>
      </c>
    </row>
    <row r="60" spans="1:6" x14ac:dyDescent="0.2">
      <c r="A60" s="138" t="s">
        <v>287</v>
      </c>
      <c r="B60" s="38">
        <v>1</v>
      </c>
      <c r="C60" s="38">
        <v>1</v>
      </c>
      <c r="D60" s="38">
        <v>1</v>
      </c>
      <c r="E60" s="38">
        <v>1</v>
      </c>
      <c r="F60" s="38">
        <v>1</v>
      </c>
    </row>
    <row r="63" spans="1:6" x14ac:dyDescent="0.2">
      <c r="A63" t="s">
        <v>335</v>
      </c>
    </row>
    <row r="64" spans="1:6" x14ac:dyDescent="0.2">
      <c r="A64" s="139" t="s">
        <v>312</v>
      </c>
      <c r="B64" s="139"/>
      <c r="C64" s="139"/>
      <c r="D64" s="139"/>
      <c r="E64" s="139"/>
      <c r="F64" s="139"/>
    </row>
    <row r="65" spans="1:6" x14ac:dyDescent="0.2">
      <c r="A65" s="140"/>
      <c r="B65" s="140"/>
      <c r="C65" s="140"/>
      <c r="D65" s="140"/>
      <c r="E65" s="140"/>
      <c r="F65" s="140"/>
    </row>
    <row r="66" spans="1:6" x14ac:dyDescent="0.2">
      <c r="A66" s="141" t="s">
        <v>56</v>
      </c>
      <c r="B66" s="136"/>
      <c r="C66" s="136"/>
      <c r="D66" s="136"/>
      <c r="E66" s="136"/>
      <c r="F66" s="136"/>
    </row>
    <row r="67" spans="1:6" ht="12.75" customHeight="1" x14ac:dyDescent="0.2">
      <c r="A67" s="142"/>
      <c r="B67" s="142" t="s">
        <v>313</v>
      </c>
      <c r="C67" s="142"/>
      <c r="D67" s="142"/>
      <c r="E67" s="142"/>
      <c r="F67" s="142"/>
    </row>
    <row r="68" spans="1:6" x14ac:dyDescent="0.2">
      <c r="A68" s="142"/>
      <c r="B68" s="69" t="s">
        <v>314</v>
      </c>
      <c r="C68" s="69" t="s">
        <v>315</v>
      </c>
      <c r="D68" s="69" t="s">
        <v>316</v>
      </c>
      <c r="E68" s="69" t="s">
        <v>317</v>
      </c>
      <c r="F68" s="137" t="s">
        <v>287</v>
      </c>
    </row>
    <row r="69" spans="1:6" ht="24" x14ac:dyDescent="0.2">
      <c r="A69" s="132" t="s">
        <v>298</v>
      </c>
      <c r="B69" s="38">
        <v>0.3</v>
      </c>
      <c r="C69" s="38">
        <v>0.17899999999999999</v>
      </c>
      <c r="D69" s="38">
        <v>9.8000000000000004E-2</v>
      </c>
      <c r="E69" s="38">
        <v>0.20699999999999999</v>
      </c>
      <c r="F69" s="38">
        <v>0.17</v>
      </c>
    </row>
    <row r="70" spans="1:6" x14ac:dyDescent="0.2">
      <c r="A70" s="132" t="s">
        <v>299</v>
      </c>
      <c r="B70" s="38">
        <v>0.5</v>
      </c>
      <c r="C70" s="38">
        <v>0.29199999999999998</v>
      </c>
      <c r="D70" s="38">
        <v>0.315</v>
      </c>
      <c r="E70" s="38">
        <v>0.38</v>
      </c>
      <c r="F70" s="38">
        <v>0.34399999999999997</v>
      </c>
    </row>
    <row r="71" spans="1:6" ht="24" x14ac:dyDescent="0.2">
      <c r="A71" s="132" t="s">
        <v>300</v>
      </c>
      <c r="B71" s="38">
        <v>0.05</v>
      </c>
      <c r="C71" s="38">
        <v>0.16</v>
      </c>
      <c r="D71" s="38">
        <v>0.18899999999999997</v>
      </c>
      <c r="E71" s="38">
        <v>0.13</v>
      </c>
      <c r="F71" s="38">
        <v>0.152</v>
      </c>
    </row>
    <row r="72" spans="1:6" ht="24" x14ac:dyDescent="0.2">
      <c r="A72" s="132" t="s">
        <v>301</v>
      </c>
      <c r="B72" s="38">
        <v>0.05</v>
      </c>
      <c r="C72" s="38">
        <v>0</v>
      </c>
      <c r="D72" s="38">
        <v>5.5999999999999994E-2</v>
      </c>
      <c r="E72" s="38">
        <v>2.2000000000000002E-2</v>
      </c>
      <c r="F72" s="38">
        <v>2.8999999999999998E-2</v>
      </c>
    </row>
    <row r="73" spans="1:6" ht="24" x14ac:dyDescent="0.2">
      <c r="A73" s="132" t="s">
        <v>302</v>
      </c>
      <c r="B73" s="38">
        <v>0</v>
      </c>
      <c r="C73" s="38">
        <v>1.9E-2</v>
      </c>
      <c r="D73" s="38">
        <v>4.9000000000000002E-2</v>
      </c>
      <c r="E73" s="38">
        <v>3.3000000000000002E-2</v>
      </c>
      <c r="F73" s="38">
        <v>3.3000000000000002E-2</v>
      </c>
    </row>
    <row r="74" spans="1:6" ht="24" x14ac:dyDescent="0.2">
      <c r="A74" s="132" t="s">
        <v>303</v>
      </c>
      <c r="B74" s="38">
        <v>0.1</v>
      </c>
      <c r="C74" s="38">
        <v>0.34899999999999998</v>
      </c>
      <c r="D74" s="38">
        <v>0.29399999999999998</v>
      </c>
      <c r="E74" s="38">
        <v>0.22800000000000001</v>
      </c>
      <c r="F74" s="38">
        <v>0.27200000000000002</v>
      </c>
    </row>
    <row r="75" spans="1:6" x14ac:dyDescent="0.2">
      <c r="A75" s="138" t="s">
        <v>287</v>
      </c>
      <c r="B75" s="38">
        <v>1</v>
      </c>
      <c r="C75" s="38">
        <v>1</v>
      </c>
      <c r="D75" s="38">
        <v>1</v>
      </c>
      <c r="E75" s="38">
        <v>1</v>
      </c>
      <c r="F75" s="38">
        <v>1</v>
      </c>
    </row>
    <row r="77" spans="1:6" x14ac:dyDescent="0.2">
      <c r="A77" s="143" t="s">
        <v>336</v>
      </c>
    </row>
    <row r="78" spans="1:6" ht="12.75" customHeight="1" x14ac:dyDescent="0.2">
      <c r="A78" s="1" t="s">
        <v>369</v>
      </c>
    </row>
    <row r="79" spans="1:6" x14ac:dyDescent="0.2">
      <c r="A79" s="132"/>
      <c r="B79" s="69" t="s">
        <v>337</v>
      </c>
      <c r="C79" s="69" t="s">
        <v>56</v>
      </c>
    </row>
    <row r="80" spans="1:6" ht="60" x14ac:dyDescent="0.2">
      <c r="A80" s="132" t="s">
        <v>318</v>
      </c>
      <c r="B80" s="69">
        <v>49</v>
      </c>
      <c r="C80" s="38">
        <v>0.5</v>
      </c>
    </row>
    <row r="81" spans="1:3" ht="36" x14ac:dyDescent="0.2">
      <c r="A81" s="132" t="s">
        <v>319</v>
      </c>
      <c r="B81" s="69">
        <v>18</v>
      </c>
      <c r="C81" s="38">
        <v>0.184</v>
      </c>
    </row>
    <row r="82" spans="1:3" ht="60" x14ac:dyDescent="0.2">
      <c r="A82" s="132" t="s">
        <v>320</v>
      </c>
      <c r="B82" s="69">
        <v>15</v>
      </c>
      <c r="C82" s="38">
        <v>0.153</v>
      </c>
    </row>
    <row r="83" spans="1:3" ht="36" x14ac:dyDescent="0.2">
      <c r="A83" s="132" t="s">
        <v>321</v>
      </c>
      <c r="B83" s="69">
        <v>13</v>
      </c>
      <c r="C83" s="38">
        <v>0.13300000000000001</v>
      </c>
    </row>
    <row r="84" spans="1:3" ht="60" x14ac:dyDescent="0.2">
      <c r="A84" s="132" t="s">
        <v>322</v>
      </c>
      <c r="B84" s="69">
        <v>11</v>
      </c>
      <c r="C84" s="38">
        <v>0.11199999999999999</v>
      </c>
    </row>
    <row r="85" spans="1:3" ht="48" x14ac:dyDescent="0.2">
      <c r="A85" s="132" t="s">
        <v>323</v>
      </c>
      <c r="B85" s="69">
        <v>7</v>
      </c>
      <c r="C85" s="38">
        <v>7.0999999999999994E-2</v>
      </c>
    </row>
    <row r="86" spans="1:3" ht="24" x14ac:dyDescent="0.2">
      <c r="A86" s="132" t="s">
        <v>324</v>
      </c>
      <c r="B86" s="69">
        <v>6</v>
      </c>
      <c r="C86" s="38">
        <v>6.0999999999999999E-2</v>
      </c>
    </row>
    <row r="87" spans="1:3" ht="36" x14ac:dyDescent="0.2">
      <c r="A87" s="132" t="s">
        <v>325</v>
      </c>
      <c r="B87" s="69">
        <v>3</v>
      </c>
      <c r="C87" s="38">
        <v>3.1E-2</v>
      </c>
    </row>
    <row r="88" spans="1:3" ht="24" x14ac:dyDescent="0.2">
      <c r="A88" s="132" t="s">
        <v>326</v>
      </c>
      <c r="B88" s="69">
        <v>3</v>
      </c>
      <c r="C88" s="38">
        <v>3.1E-2</v>
      </c>
    </row>
    <row r="89" spans="1:3" ht="24" x14ac:dyDescent="0.2">
      <c r="A89" s="132" t="s">
        <v>327</v>
      </c>
      <c r="B89" s="69">
        <v>2</v>
      </c>
      <c r="C89" s="38">
        <v>0.02</v>
      </c>
    </row>
    <row r="90" spans="1:3" ht="72" x14ac:dyDescent="0.2">
      <c r="A90" s="132" t="s">
        <v>328</v>
      </c>
      <c r="B90" s="69">
        <v>1</v>
      </c>
      <c r="C90" s="38">
        <v>0.01</v>
      </c>
    </row>
    <row r="91" spans="1:3" ht="36" x14ac:dyDescent="0.2">
      <c r="A91" s="132" t="s">
        <v>329</v>
      </c>
      <c r="B91" s="69">
        <v>1</v>
      </c>
      <c r="C91" s="38">
        <v>0.01</v>
      </c>
    </row>
    <row r="92" spans="1:3" ht="36" x14ac:dyDescent="0.2">
      <c r="A92" s="132" t="s">
        <v>330</v>
      </c>
      <c r="B92" s="69">
        <v>1</v>
      </c>
      <c r="C92" s="38">
        <v>0.01</v>
      </c>
    </row>
    <row r="93" spans="1:3" ht="24" x14ac:dyDescent="0.2">
      <c r="A93" s="132" t="s">
        <v>331</v>
      </c>
      <c r="B93" s="69">
        <v>1</v>
      </c>
      <c r="C93" s="38">
        <v>0.01</v>
      </c>
    </row>
    <row r="94" spans="1:3" ht="36" x14ac:dyDescent="0.2">
      <c r="A94" s="132" t="s">
        <v>332</v>
      </c>
      <c r="B94" s="69">
        <v>1</v>
      </c>
      <c r="C94" s="38">
        <v>0.01</v>
      </c>
    </row>
    <row r="95" spans="1:3" ht="48" x14ac:dyDescent="0.2">
      <c r="A95" s="132" t="s">
        <v>333</v>
      </c>
      <c r="B95" s="69">
        <v>1</v>
      </c>
      <c r="C95" s="38">
        <v>0.01</v>
      </c>
    </row>
    <row r="96" spans="1:3" x14ac:dyDescent="0.2">
      <c r="A96" s="133" t="s">
        <v>334</v>
      </c>
      <c r="B96" s="134">
        <v>133</v>
      </c>
      <c r="C96" s="38">
        <v>1.357</v>
      </c>
    </row>
  </sheetData>
  <mergeCells count="5">
    <mergeCell ref="A50:F51"/>
    <mergeCell ref="A64:F65"/>
    <mergeCell ref="A67:A68"/>
    <mergeCell ref="B67:F67"/>
    <mergeCell ref="A5:F6"/>
  </mergeCells>
  <pageMargins left="0.7" right="0.7" top="0.75" bottom="0.75" header="0.3" footer="0.3"/>
  <pageSetup paperSize="9" orientation="portrait" r:id="rId1"/>
  <headerFooter>
    <oddHeader>&amp;L&amp;G&amp;CВерхняя Салда, 
передвижения населения&amp;RФонд "Социум"
июнь 2018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</vt:lpstr>
      <vt:lpstr>население</vt:lpstr>
      <vt:lpstr>подвижность</vt:lpstr>
      <vt:lpstr>цели</vt:lpstr>
      <vt:lpstr>способы</vt:lpstr>
      <vt:lpstr>остановки</vt:lpstr>
      <vt:lpstr>время</vt:lpstr>
      <vt:lpstr>оценки</vt:lpstr>
    </vt:vector>
  </TitlesOfParts>
  <Company>Forest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Мария Бурлуцкая</cp:lastModifiedBy>
  <cp:lastPrinted>2018-06-29T10:57:46Z</cp:lastPrinted>
  <dcterms:created xsi:type="dcterms:W3CDTF">2007-11-11T08:31:26Z</dcterms:created>
  <dcterms:modified xsi:type="dcterms:W3CDTF">2018-06-30T01:09:14Z</dcterms:modified>
</cp:coreProperties>
</file>